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.padilha\Downloads\"/>
    </mc:Choice>
  </mc:AlternateContent>
  <xr:revisionPtr revIDLastSave="0" documentId="13_ncr:1_{29E26C2C-7115-48BA-8A2F-C011AFF0BF86}" xr6:coauthVersionLast="36" xr6:coauthVersionMax="36" xr10:uidLastSave="{00000000-0000-0000-0000-000000000000}"/>
  <bookViews>
    <workbookView xWindow="0" yWindow="0" windowWidth="28800" windowHeight="12105" xr2:uid="{420BBF81-56F2-45F0-8588-A7F9F012A94D}"/>
  </bookViews>
  <sheets>
    <sheet name="PROFESSOR" sheetId="1" r:id="rId1"/>
  </sheets>
  <definedNames>
    <definedName name="N__Alunos_EF_99">#REF!</definedName>
    <definedName name="RENDMUNIC" localSheetId="0">#REF!</definedName>
    <definedName name="RENDMUNI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4" i="1" l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18" i="1"/>
  <c r="H17" i="1"/>
  <c r="H16" i="1"/>
  <c r="AI16" i="1" s="1"/>
  <c r="H10" i="1"/>
  <c r="H9" i="1"/>
  <c r="H8" i="1"/>
  <c r="H7" i="1"/>
  <c r="H6" i="1"/>
  <c r="AA5" i="1"/>
  <c r="AA8" i="1" s="1"/>
  <c r="AA9" i="1" s="1"/>
  <c r="AA10" i="1" s="1"/>
  <c r="S5" i="1"/>
  <c r="S8" i="1" s="1"/>
  <c r="S9" i="1" s="1"/>
  <c r="S10" i="1" s="1"/>
  <c r="H5" i="1"/>
  <c r="AP5" i="1" s="1"/>
  <c r="L5" i="1" l="1"/>
  <c r="L8" i="1" s="1"/>
  <c r="L9" i="1" s="1"/>
  <c r="L10" i="1" s="1"/>
  <c r="T16" i="1"/>
  <c r="T18" i="1" s="1"/>
  <c r="AI5" i="1"/>
  <c r="AI8" i="1" s="1"/>
  <c r="AI9" i="1" s="1"/>
  <c r="AI10" i="1" s="1"/>
  <c r="AB5" i="1"/>
  <c r="AB8" i="1" s="1"/>
  <c r="AB9" i="1" s="1"/>
  <c r="AB10" i="1" s="1"/>
  <c r="L16" i="1"/>
  <c r="L18" i="1" s="1"/>
  <c r="AB16" i="1"/>
  <c r="AB18" i="1" s="1"/>
  <c r="K5" i="1"/>
  <c r="K8" i="1" s="1"/>
  <c r="K9" i="1" s="1"/>
  <c r="K10" i="1" s="1"/>
  <c r="AJ16" i="1"/>
  <c r="AJ18" i="1" s="1"/>
  <c r="T5" i="1"/>
  <c r="T8" i="1" s="1"/>
  <c r="T9" i="1" s="1"/>
  <c r="T10" i="1" s="1"/>
  <c r="AI18" i="1"/>
  <c r="AI17" i="1"/>
  <c r="AP8" i="1"/>
  <c r="AP9" i="1" s="1"/>
  <c r="AP10" i="1" s="1"/>
  <c r="AP6" i="1"/>
  <c r="AP7" i="1" s="1"/>
  <c r="AJ5" i="1"/>
  <c r="M16" i="1"/>
  <c r="U16" i="1"/>
  <c r="AC16" i="1"/>
  <c r="AK16" i="1"/>
  <c r="M5" i="1"/>
  <c r="U5" i="1"/>
  <c r="AC5" i="1"/>
  <c r="AK5" i="1"/>
  <c r="N16" i="1"/>
  <c r="V16" i="1"/>
  <c r="AD16" i="1"/>
  <c r="AL16" i="1"/>
  <c r="N5" i="1"/>
  <c r="V5" i="1"/>
  <c r="AD5" i="1"/>
  <c r="AL5" i="1"/>
  <c r="O16" i="1"/>
  <c r="W16" i="1"/>
  <c r="AE16" i="1"/>
  <c r="AM16" i="1"/>
  <c r="O5" i="1"/>
  <c r="W5" i="1"/>
  <c r="AE5" i="1"/>
  <c r="AM5" i="1"/>
  <c r="K6" i="1"/>
  <c r="K7" i="1" s="1"/>
  <c r="S6" i="1"/>
  <c r="S7" i="1" s="1"/>
  <c r="AA6" i="1"/>
  <c r="AA7" i="1" s="1"/>
  <c r="P16" i="1"/>
  <c r="X16" i="1"/>
  <c r="AF16" i="1"/>
  <c r="AN16" i="1"/>
  <c r="L17" i="1"/>
  <c r="AB17" i="1"/>
  <c r="AJ17" i="1"/>
  <c r="P5" i="1"/>
  <c r="X5" i="1"/>
  <c r="AF5" i="1"/>
  <c r="AN5" i="1"/>
  <c r="I16" i="1"/>
  <c r="Q16" i="1"/>
  <c r="Y16" i="1"/>
  <c r="AG16" i="1"/>
  <c r="AO16" i="1"/>
  <c r="I5" i="1"/>
  <c r="Q5" i="1"/>
  <c r="Y5" i="1"/>
  <c r="AG5" i="1"/>
  <c r="AO5" i="1"/>
  <c r="J16" i="1"/>
  <c r="R16" i="1"/>
  <c r="Z16" i="1"/>
  <c r="AH16" i="1"/>
  <c r="AP16" i="1"/>
  <c r="J5" i="1"/>
  <c r="R5" i="1"/>
  <c r="Z5" i="1"/>
  <c r="AH5" i="1"/>
  <c r="K16" i="1"/>
  <c r="S16" i="1"/>
  <c r="AA16" i="1"/>
  <c r="AI6" i="1" l="1"/>
  <c r="AI7" i="1" s="1"/>
  <c r="AB6" i="1"/>
  <c r="AB7" i="1" s="1"/>
  <c r="L6" i="1"/>
  <c r="L7" i="1" s="1"/>
  <c r="T17" i="1"/>
  <c r="T6" i="1"/>
  <c r="T7" i="1" s="1"/>
  <c r="AE17" i="1"/>
  <c r="AE18" i="1"/>
  <c r="AD17" i="1"/>
  <c r="AD18" i="1"/>
  <c r="AC17" i="1"/>
  <c r="AC18" i="1"/>
  <c r="W17" i="1"/>
  <c r="W18" i="1"/>
  <c r="O17" i="1"/>
  <c r="O18" i="1"/>
  <c r="N17" i="1"/>
  <c r="N18" i="1"/>
  <c r="M17" i="1"/>
  <c r="M18" i="1"/>
  <c r="Q8" i="1"/>
  <c r="Q9" i="1" s="1"/>
  <c r="Q10" i="1" s="1"/>
  <c r="Q6" i="1"/>
  <c r="Q7" i="1" s="1"/>
  <c r="V17" i="1"/>
  <c r="V18" i="1"/>
  <c r="AH18" i="1"/>
  <c r="AH17" i="1"/>
  <c r="AO18" i="1"/>
  <c r="AO17" i="1"/>
  <c r="AN8" i="1"/>
  <c r="AN9" i="1" s="1"/>
  <c r="AN10" i="1" s="1"/>
  <c r="AN6" i="1"/>
  <c r="AN7" i="1" s="1"/>
  <c r="AN17" i="1"/>
  <c r="AN18" i="1"/>
  <c r="AM8" i="1"/>
  <c r="AM9" i="1" s="1"/>
  <c r="AM10" i="1" s="1"/>
  <c r="AM6" i="1"/>
  <c r="AM7" i="1" s="1"/>
  <c r="AL8" i="1"/>
  <c r="AL9" i="1" s="1"/>
  <c r="AL10" i="1" s="1"/>
  <c r="AL6" i="1"/>
  <c r="AL7" i="1" s="1"/>
  <c r="AK8" i="1"/>
  <c r="AK9" i="1" s="1"/>
  <c r="AK10" i="1" s="1"/>
  <c r="AK6" i="1"/>
  <c r="AK7" i="1" s="1"/>
  <c r="AJ8" i="1"/>
  <c r="AJ9" i="1" s="1"/>
  <c r="AJ10" i="1" s="1"/>
  <c r="AJ6" i="1"/>
  <c r="AJ7" i="1" s="1"/>
  <c r="J8" i="1"/>
  <c r="J9" i="1" s="1"/>
  <c r="J10" i="1" s="1"/>
  <c r="J6" i="1"/>
  <c r="J7" i="1" s="1"/>
  <c r="AP18" i="1"/>
  <c r="AP17" i="1"/>
  <c r="AF17" i="1"/>
  <c r="AF18" i="1"/>
  <c r="AD8" i="1"/>
  <c r="AD9" i="1" s="1"/>
  <c r="AD10" i="1" s="1"/>
  <c r="AD6" i="1"/>
  <c r="AD7" i="1" s="1"/>
  <c r="AC8" i="1"/>
  <c r="AC9" i="1" s="1"/>
  <c r="AC10" i="1" s="1"/>
  <c r="AC6" i="1"/>
  <c r="AC7" i="1" s="1"/>
  <c r="AG18" i="1"/>
  <c r="AG17" i="1"/>
  <c r="Y18" i="1"/>
  <c r="Y17" i="1"/>
  <c r="W6" i="1"/>
  <c r="W7" i="1" s="1"/>
  <c r="W8" i="1"/>
  <c r="W9" i="1" s="1"/>
  <c r="W10" i="1" s="1"/>
  <c r="U8" i="1"/>
  <c r="U9" i="1" s="1"/>
  <c r="U10" i="1" s="1"/>
  <c r="U6" i="1"/>
  <c r="U7" i="1" s="1"/>
  <c r="Y8" i="1"/>
  <c r="Y9" i="1" s="1"/>
  <c r="Y10" i="1" s="1"/>
  <c r="Y6" i="1"/>
  <c r="Y7" i="1" s="1"/>
  <c r="U17" i="1"/>
  <c r="U18" i="1"/>
  <c r="AA18" i="1"/>
  <c r="AA17" i="1"/>
  <c r="S18" i="1"/>
  <c r="S17" i="1"/>
  <c r="R18" i="1"/>
  <c r="R17" i="1"/>
  <c r="AE6" i="1"/>
  <c r="AE7" i="1" s="1"/>
  <c r="AE8" i="1"/>
  <c r="AE9" i="1" s="1"/>
  <c r="AE10" i="1" s="1"/>
  <c r="J18" i="1"/>
  <c r="J17" i="1"/>
  <c r="X18" i="1"/>
  <c r="X17" i="1"/>
  <c r="Z8" i="1"/>
  <c r="Z9" i="1" s="1"/>
  <c r="Z10" i="1" s="1"/>
  <c r="Z6" i="1"/>
  <c r="Z7" i="1" s="1"/>
  <c r="Q18" i="1"/>
  <c r="Q17" i="1"/>
  <c r="P8" i="1"/>
  <c r="P9" i="1" s="1"/>
  <c r="P10" i="1" s="1"/>
  <c r="P6" i="1"/>
  <c r="P7" i="1" s="1"/>
  <c r="P18" i="1"/>
  <c r="P17" i="1"/>
  <c r="O8" i="1"/>
  <c r="O9" i="1" s="1"/>
  <c r="O10" i="1" s="1"/>
  <c r="O6" i="1"/>
  <c r="O7" i="1" s="1"/>
  <c r="N8" i="1"/>
  <c r="N9" i="1" s="1"/>
  <c r="N10" i="1" s="1"/>
  <c r="N6" i="1"/>
  <c r="N7" i="1" s="1"/>
  <c r="M8" i="1"/>
  <c r="M9" i="1" s="1"/>
  <c r="M10" i="1" s="1"/>
  <c r="M6" i="1"/>
  <c r="M7" i="1" s="1"/>
  <c r="I8" i="1"/>
  <c r="I9" i="1" s="1"/>
  <c r="I10" i="1" s="1"/>
  <c r="I6" i="1"/>
  <c r="I7" i="1" s="1"/>
  <c r="Z18" i="1"/>
  <c r="Z17" i="1"/>
  <c r="K18" i="1"/>
  <c r="K17" i="1"/>
  <c r="AF8" i="1"/>
  <c r="AF9" i="1" s="1"/>
  <c r="AF10" i="1" s="1"/>
  <c r="AF6" i="1"/>
  <c r="AF7" i="1" s="1"/>
  <c r="AH8" i="1"/>
  <c r="AH9" i="1" s="1"/>
  <c r="AH10" i="1" s="1"/>
  <c r="AH6" i="1"/>
  <c r="AH7" i="1" s="1"/>
  <c r="X8" i="1"/>
  <c r="X9" i="1" s="1"/>
  <c r="X10" i="1" s="1"/>
  <c r="X6" i="1"/>
  <c r="X7" i="1" s="1"/>
  <c r="V8" i="1"/>
  <c r="V9" i="1" s="1"/>
  <c r="V10" i="1" s="1"/>
  <c r="V6" i="1"/>
  <c r="V7" i="1" s="1"/>
  <c r="AO8" i="1"/>
  <c r="AO9" i="1" s="1"/>
  <c r="AO10" i="1" s="1"/>
  <c r="AO6" i="1"/>
  <c r="AO7" i="1" s="1"/>
  <c r="R8" i="1"/>
  <c r="R9" i="1" s="1"/>
  <c r="R10" i="1" s="1"/>
  <c r="R6" i="1"/>
  <c r="R7" i="1" s="1"/>
  <c r="AG8" i="1"/>
  <c r="AG9" i="1" s="1"/>
  <c r="AG10" i="1" s="1"/>
  <c r="AG6" i="1"/>
  <c r="AG7" i="1" s="1"/>
  <c r="I18" i="1"/>
  <c r="I17" i="1"/>
  <c r="AM17" i="1"/>
  <c r="AM18" i="1"/>
  <c r="AL17" i="1"/>
  <c r="AL18" i="1"/>
  <c r="AK17" i="1"/>
  <c r="AK18" i="1"/>
</calcChain>
</file>

<file path=xl/sharedStrings.xml><?xml version="1.0" encoding="utf-8"?>
<sst xmlns="http://schemas.openxmlformats.org/spreadsheetml/2006/main" count="90" uniqueCount="40">
  <si>
    <t>TABELA  ANEXO I LEI 11/2011 - JANEIRO/2024</t>
  </si>
  <si>
    <t>CARGO</t>
  </si>
  <si>
    <t>Carga Horaria Semanal</t>
  </si>
  <si>
    <t>NIVEL</t>
  </si>
  <si>
    <t>Outubro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</si>
  <si>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</si>
  <si>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</si>
  <si>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</si>
  <si>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</si>
  <si>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</si>
  <si>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</si>
  <si>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</si>
  <si>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</si>
  <si>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</si>
  <si>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</si>
  <si>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</si>
  <si>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</si>
  <si>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</si>
  <si>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</si>
  <si>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</si>
  <si>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</si>
  <si>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</si>
  <si>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</si>
  <si>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Código</t>
  </si>
  <si>
    <t>VAGAS</t>
  </si>
  <si>
    <t xml:space="preserve">PROFESSOR </t>
  </si>
  <si>
    <t>NP2 = (NP1 + 10%) LICENCIATURA PLENA</t>
  </si>
  <si>
    <t>NP3 = (NP2 + 10%) LICENCIATURA PLEN + PÓS</t>
  </si>
  <si>
    <t>NP4 =(NP3 + 15%) MESTRADO ou DOUTOURADO</t>
  </si>
  <si>
    <t>PROFESSOR DE EDUCAÇÃO FÍSICA</t>
  </si>
  <si>
    <t>TABELA  ANEXO II LEI 11/2011 - JANEIRO/2024</t>
  </si>
  <si>
    <t>PROFESSOR DE EDUCAÇÃO INFANTIL</t>
  </si>
  <si>
    <t>40:00</t>
  </si>
  <si>
    <t>NPA - MAGISTÉRIO</t>
  </si>
  <si>
    <t>NPB -LICENCIATURA PLENA</t>
  </si>
  <si>
    <t>NPC - LICENC. PLENA + PÓS GRAD.</t>
  </si>
  <si>
    <t>TABELA  ANEXO III LEI 11/2011 - JANEIRO/2022</t>
  </si>
  <si>
    <t>PROFESSOR ESPECIAL ( Extinto)</t>
  </si>
  <si>
    <t>20:00</t>
  </si>
  <si>
    <t>NP1  - MAGISTÉRIO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</si>
</sst>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2"/>
      <name val="Ebrima"/>
    </font>
    <font>
      <sz val="7"/>
      <name val="Ebrima"/>
    </font>
    <font>
      <sz val="10"/>
      <name val="Ebrima"/>
    </font>
    <font>
      <b/>
      <sz val="10"/>
      <name val="Ebrima"/>
    </font>
    <font>
      <b/>
      <sz val="8"/>
      <name val="Ebrima"/>
    </font>
    <font>
      <sz val="8"/>
      <name val="Ebrima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2" borderId="3" xfId="0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5" xfId="0" quotePrefix="1" applyFont="1" applyFill="1" applyBorder="1" applyAlignment="1">
      <alignment horizontal="center"/>
    </xf>
    <xf numFmtId="49" fontId="5" fillId="2" borderId="5" xfId="0" quotePrefix="1" applyNumberFormat="1" applyFont="1" applyFill="1" applyBorder="1" applyAlignment="1">
      <alignment horizontal="center"/>
    </xf>
    <xf numFmtId="0" fontId="5" fillId="2" borderId="4" xfId="0" quotePrefix="1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5" fillId="2" borderId="8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12" xfId="0" quotePrefix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6" fillId="3" borderId="15" xfId="0" applyFont="1" applyFill="1" applyBorder="1"/>
    <xf numFmtId="0" fontId="7" fillId="3" borderId="16" xfId="0" applyFont="1" applyFill="1" applyBorder="1" applyAlignment="1">
      <alignment horizontal="center"/>
    </xf>
    <xf numFmtId="20" fontId="7" fillId="3" borderId="17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20" fontId="7" fillId="3" borderId="18" xfId="0" applyNumberFormat="1" applyFont="1" applyFill="1" applyBorder="1" applyAlignment="1">
      <alignment horizontal="center" wrapText="1"/>
    </xf>
    <xf numFmtId="4" fontId="7" fillId="3" borderId="17" xfId="0" applyNumberFormat="1" applyFont="1" applyFill="1" applyBorder="1"/>
    <xf numFmtId="2" fontId="7" fillId="3" borderId="17" xfId="0" applyNumberFormat="1" applyFont="1" applyFill="1" applyBorder="1"/>
    <xf numFmtId="164" fontId="7" fillId="3" borderId="17" xfId="1" applyFont="1" applyFill="1" applyBorder="1"/>
    <xf numFmtId="164" fontId="7" fillId="3" borderId="19" xfId="1" applyFont="1" applyFill="1" applyBorder="1"/>
    <xf numFmtId="0" fontId="7" fillId="3" borderId="20" xfId="0" applyFont="1" applyFill="1" applyBorder="1"/>
    <xf numFmtId="0" fontId="7" fillId="3" borderId="21" xfId="0" applyFont="1" applyFill="1" applyBorder="1" applyAlignment="1">
      <alignment horizontal="center"/>
    </xf>
    <xf numFmtId="20" fontId="7" fillId="3" borderId="22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20" fontId="7" fillId="3" borderId="23" xfId="0" applyNumberFormat="1" applyFont="1" applyFill="1" applyBorder="1" applyAlignment="1">
      <alignment horizontal="center" wrapText="1"/>
    </xf>
    <xf numFmtId="4" fontId="7" fillId="3" borderId="22" xfId="0" applyNumberFormat="1" applyFont="1" applyFill="1" applyBorder="1"/>
    <xf numFmtId="2" fontId="7" fillId="3" borderId="22" xfId="0" applyNumberFormat="1" applyFont="1" applyFill="1" applyBorder="1"/>
    <xf numFmtId="164" fontId="7" fillId="3" borderId="22" xfId="1" applyFont="1" applyFill="1" applyBorder="1"/>
    <xf numFmtId="164" fontId="7" fillId="3" borderId="24" xfId="1" applyFont="1" applyFill="1" applyBorder="1"/>
    <xf numFmtId="20" fontId="7" fillId="3" borderId="17" xfId="0" applyNumberFormat="1" applyFont="1" applyFill="1" applyBorder="1" applyAlignment="1">
      <alignment horizontal="center" wrapText="1"/>
    </xf>
    <xf numFmtId="0" fontId="6" fillId="4" borderId="20" xfId="0" applyFont="1" applyFill="1" applyBorder="1"/>
    <xf numFmtId="0" fontId="7" fillId="4" borderId="21" xfId="0" applyFont="1" applyFill="1" applyBorder="1" applyAlignment="1">
      <alignment horizontal="center"/>
    </xf>
    <xf numFmtId="20" fontId="7" fillId="4" borderId="22" xfId="0" applyNumberFormat="1" applyFont="1" applyFill="1" applyBorder="1" applyAlignment="1">
      <alignment horizontal="center"/>
    </xf>
    <xf numFmtId="0" fontId="7" fillId="4" borderId="22" xfId="0" applyNumberFormat="1" applyFont="1" applyFill="1" applyBorder="1" applyAlignment="1">
      <alignment horizontal="center"/>
    </xf>
    <xf numFmtId="20" fontId="7" fillId="4" borderId="17" xfId="0" applyNumberFormat="1" applyFont="1" applyFill="1" applyBorder="1" applyAlignment="1">
      <alignment horizontal="center" wrapText="1"/>
    </xf>
    <xf numFmtId="4" fontId="7" fillId="4" borderId="17" xfId="0" applyNumberFormat="1" applyFont="1" applyFill="1" applyBorder="1"/>
    <xf numFmtId="2" fontId="7" fillId="4" borderId="22" xfId="0" applyNumberFormat="1" applyFont="1" applyFill="1" applyBorder="1"/>
    <xf numFmtId="164" fontId="7" fillId="4" borderId="22" xfId="1" applyFont="1" applyFill="1" applyBorder="1"/>
    <xf numFmtId="164" fontId="7" fillId="4" borderId="24" xfId="1" applyFont="1" applyFill="1" applyBorder="1"/>
    <xf numFmtId="0" fontId="7" fillId="4" borderId="20" xfId="0" applyFont="1" applyFill="1" applyBorder="1"/>
    <xf numFmtId="20" fontId="7" fillId="4" borderId="23" xfId="0" applyNumberFormat="1" applyFont="1" applyFill="1" applyBorder="1" applyAlignment="1">
      <alignment horizontal="center" wrapText="1"/>
    </xf>
    <xf numFmtId="4" fontId="7" fillId="4" borderId="22" xfId="0" applyNumberFormat="1" applyFont="1" applyFill="1" applyBorder="1"/>
    <xf numFmtId="0" fontId="7" fillId="4" borderId="25" xfId="0" applyFont="1" applyFill="1" applyBorder="1"/>
    <xf numFmtId="0" fontId="7" fillId="4" borderId="26" xfId="0" applyFont="1" applyFill="1" applyBorder="1" applyAlignment="1">
      <alignment horizontal="center"/>
    </xf>
    <xf numFmtId="20" fontId="7" fillId="4" borderId="26" xfId="0" applyNumberFormat="1" applyFont="1" applyFill="1" applyBorder="1" applyAlignment="1">
      <alignment horizontal="center"/>
    </xf>
    <xf numFmtId="0" fontId="7" fillId="4" borderId="26" xfId="0" applyNumberFormat="1" applyFont="1" applyFill="1" applyBorder="1" applyAlignment="1">
      <alignment horizontal="center"/>
    </xf>
    <xf numFmtId="4" fontId="7" fillId="4" borderId="26" xfId="0" applyNumberFormat="1" applyFont="1" applyFill="1" applyBorder="1"/>
    <xf numFmtId="2" fontId="7" fillId="4" borderId="26" xfId="0" applyNumberFormat="1" applyFont="1" applyFill="1" applyBorder="1"/>
    <xf numFmtId="164" fontId="7" fillId="4" borderId="26" xfId="1" applyFont="1" applyFill="1" applyBorder="1"/>
    <xf numFmtId="164" fontId="7" fillId="4" borderId="27" xfId="1" applyFont="1" applyFill="1" applyBorder="1"/>
    <xf numFmtId="0" fontId="4" fillId="0" borderId="0" xfId="0" applyNumberFormat="1" applyFont="1" applyBorder="1"/>
    <xf numFmtId="0" fontId="6" fillId="5" borderId="30" xfId="0" applyFont="1" applyFill="1" applyBorder="1"/>
    <xf numFmtId="0" fontId="7" fillId="5" borderId="31" xfId="0" applyFont="1" applyFill="1" applyBorder="1" applyAlignment="1">
      <alignment horizontal="center"/>
    </xf>
    <xf numFmtId="49" fontId="7" fillId="5" borderId="32" xfId="0" applyNumberFormat="1" applyFont="1" applyFill="1" applyBorder="1" applyAlignment="1">
      <alignment horizontal="center"/>
    </xf>
    <xf numFmtId="0" fontId="7" fillId="5" borderId="32" xfId="0" applyNumberFormat="1" applyFont="1" applyFill="1" applyBorder="1" applyAlignment="1">
      <alignment horizontal="center"/>
    </xf>
    <xf numFmtId="20" fontId="7" fillId="5" borderId="32" xfId="0" applyNumberFormat="1" applyFont="1" applyFill="1" applyBorder="1" applyAlignment="1">
      <alignment horizontal="center"/>
    </xf>
    <xf numFmtId="4" fontId="7" fillId="5" borderId="32" xfId="0" applyNumberFormat="1" applyFont="1" applyFill="1" applyBorder="1"/>
    <xf numFmtId="2" fontId="7" fillId="5" borderId="32" xfId="0" applyNumberFormat="1" applyFont="1" applyFill="1" applyBorder="1"/>
    <xf numFmtId="164" fontId="7" fillId="5" borderId="32" xfId="1" applyFont="1" applyFill="1" applyBorder="1"/>
    <xf numFmtId="164" fontId="7" fillId="5" borderId="33" xfId="1" applyFont="1" applyFill="1" applyBorder="1"/>
    <xf numFmtId="0" fontId="7" fillId="5" borderId="15" xfId="0" applyFont="1" applyFill="1" applyBorder="1"/>
    <xf numFmtId="0" fontId="7" fillId="5" borderId="16" xfId="0" applyFont="1" applyFill="1" applyBorder="1"/>
    <xf numFmtId="20" fontId="7" fillId="5" borderId="17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20" fontId="7" fillId="5" borderId="17" xfId="0" applyNumberFormat="1" applyFont="1" applyFill="1" applyBorder="1" applyAlignment="1">
      <alignment horizontal="center" wrapText="1"/>
    </xf>
    <xf numFmtId="4" fontId="7" fillId="5" borderId="17" xfId="0" applyNumberFormat="1" applyFont="1" applyFill="1" applyBorder="1"/>
    <xf numFmtId="2" fontId="7" fillId="5" borderId="17" xfId="0" applyNumberFormat="1" applyFont="1" applyFill="1" applyBorder="1"/>
    <xf numFmtId="164" fontId="7" fillId="5" borderId="17" xfId="1" applyFont="1" applyFill="1" applyBorder="1"/>
    <xf numFmtId="164" fontId="7" fillId="5" borderId="19" xfId="1" applyFont="1" applyFill="1" applyBorder="1"/>
    <xf numFmtId="0" fontId="7" fillId="5" borderId="25" xfId="0" applyFont="1" applyFill="1" applyBorder="1"/>
    <xf numFmtId="0" fontId="7" fillId="5" borderId="26" xfId="0" applyFont="1" applyFill="1" applyBorder="1"/>
    <xf numFmtId="20" fontId="7" fillId="5" borderId="26" xfId="0" applyNumberFormat="1" applyFont="1" applyFill="1" applyBorder="1" applyAlignment="1">
      <alignment horizontal="center"/>
    </xf>
    <xf numFmtId="0" fontId="7" fillId="5" borderId="26" xfId="0" applyNumberFormat="1" applyFont="1" applyFill="1" applyBorder="1" applyAlignment="1">
      <alignment horizontal="center"/>
    </xf>
    <xf numFmtId="4" fontId="7" fillId="5" borderId="26" xfId="0" applyNumberFormat="1" applyFont="1" applyFill="1" applyBorder="1"/>
    <xf numFmtId="2" fontId="7" fillId="5" borderId="26" xfId="0" applyNumberFormat="1" applyFont="1" applyFill="1" applyBorder="1"/>
    <xf numFmtId="164" fontId="7" fillId="5" borderId="26" xfId="1" applyFont="1" applyFill="1" applyBorder="1"/>
    <xf numFmtId="164" fontId="7" fillId="5" borderId="27" xfId="1" applyFont="1" applyFill="1" applyBorder="1"/>
    <xf numFmtId="0" fontId="6" fillId="6" borderId="30" xfId="0" applyFont="1" applyFill="1" applyBorder="1"/>
    <xf numFmtId="0" fontId="7" fillId="6" borderId="34" xfId="0" applyFont="1" applyFill="1" applyBorder="1" applyAlignment="1">
      <alignment horizontal="center"/>
    </xf>
    <xf numFmtId="49" fontId="7" fillId="6" borderId="34" xfId="0" applyNumberFormat="1" applyFont="1" applyFill="1" applyBorder="1" applyAlignment="1">
      <alignment horizontal="center"/>
    </xf>
    <xf numFmtId="0" fontId="7" fillId="6" borderId="34" xfId="0" applyNumberFormat="1" applyFont="1" applyFill="1" applyBorder="1" applyAlignment="1">
      <alignment horizontal="center"/>
    </xf>
    <xf numFmtId="20" fontId="7" fillId="6" borderId="35" xfId="0" applyNumberFormat="1" applyFont="1" applyFill="1" applyBorder="1" applyAlignment="1">
      <alignment horizontal="center"/>
    </xf>
    <xf numFmtId="4" fontId="7" fillId="6" borderId="34" xfId="0" applyNumberFormat="1" applyFont="1" applyFill="1" applyBorder="1"/>
    <xf numFmtId="2" fontId="7" fillId="6" borderId="34" xfId="0" applyNumberFormat="1" applyFont="1" applyFill="1" applyBorder="1"/>
    <xf numFmtId="164" fontId="7" fillId="6" borderId="34" xfId="1" applyFont="1" applyFill="1" applyBorder="1"/>
    <xf numFmtId="164" fontId="7" fillId="6" borderId="36" xfId="1" applyFont="1" applyFill="1" applyBorder="1"/>
    <xf numFmtId="0" fontId="4" fillId="0" borderId="37" xfId="0" applyFont="1" applyBorder="1"/>
    <xf numFmtId="0" fontId="4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7"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4D27-1E57-4188-9D23-19092F4F4331}">
  <dimension ref="B2:AU35"/>
  <sheetViews>
    <sheetView showGridLines="0" tabSelected="1" zoomScale="130" zoomScaleNormal="130" workbookViewId="0">
      <selection activeCell="F29" sqref="F29"/>
    </sheetView>
  </sheetViews>
  <sheetFormatPr defaultRowHeight="14.25" x14ac:dyDescent="0.25"/>
  <cols>
    <col min="1" max="1" width="5.140625" style="2" customWidth="1"/>
    <col min="2" max="2" width="28.140625" style="2" customWidth="1"/>
    <col min="3" max="3" width="11.7109375" style="2" customWidth="1"/>
    <col min="4" max="4" width="13.85546875" style="2" customWidth="1"/>
    <col min="5" max="5" width="7.42578125" style="58" hidden="1" customWidth="1"/>
    <col min="6" max="6" width="37.28515625" style="2" customWidth="1"/>
    <col min="7" max="7" width="8.140625" style="2" hidden="1" customWidth="1"/>
    <col min="8" max="8" width="8.140625" style="2" customWidth="1"/>
    <col min="9" max="15" width="8.140625" style="2" bestFit="1" customWidth="1"/>
    <col min="16" max="16" width="8.5703125" style="2" customWidth="1"/>
    <col min="17" max="39" width="8.140625" style="2" bestFit="1" customWidth="1"/>
    <col min="40" max="40" width="8.140625" style="2" customWidth="1"/>
    <col min="41" max="42" width="9.42578125" style="2" customWidth="1"/>
    <col min="43" max="45" width="9.42578125" style="2" hidden="1" customWidth="1"/>
    <col min="46" max="46" width="11.28515625" style="2" hidden="1" customWidth="1"/>
    <col min="47" max="47" width="9.42578125" style="2" hidden="1" customWidth="1"/>
    <col min="48" max="253" width="9.140625" style="2"/>
    <col min="254" max="254" width="5.140625" style="2" customWidth="1"/>
    <col min="255" max="255" width="41.7109375" style="2" customWidth="1"/>
    <col min="256" max="256" width="11.85546875" style="2" customWidth="1"/>
    <col min="257" max="257" width="13.140625" style="2" customWidth="1"/>
    <col min="258" max="258" width="7.42578125" style="2" customWidth="1"/>
    <col min="259" max="259" width="37.28515625" style="2" customWidth="1"/>
    <col min="260" max="262" width="0" style="2" hidden="1" customWidth="1"/>
    <col min="263" max="264" width="8.140625" style="2" customWidth="1"/>
    <col min="265" max="271" width="8.140625" style="2" bestFit="1" customWidth="1"/>
    <col min="272" max="272" width="8.5703125" style="2" customWidth="1"/>
    <col min="273" max="295" width="8.140625" style="2" bestFit="1" customWidth="1"/>
    <col min="296" max="296" width="8.140625" style="2" customWidth="1"/>
    <col min="297" max="298" width="9.42578125" style="2" customWidth="1"/>
    <col min="299" max="303" width="0" style="2" hidden="1" customWidth="1"/>
    <col min="304" max="509" width="9.140625" style="2"/>
    <col min="510" max="510" width="5.140625" style="2" customWidth="1"/>
    <col min="511" max="511" width="41.7109375" style="2" customWidth="1"/>
    <col min="512" max="512" width="11.85546875" style="2" customWidth="1"/>
    <col min="513" max="513" width="13.140625" style="2" customWidth="1"/>
    <col min="514" max="514" width="7.42578125" style="2" customWidth="1"/>
    <col min="515" max="515" width="37.28515625" style="2" customWidth="1"/>
    <col min="516" max="518" width="0" style="2" hidden="1" customWidth="1"/>
    <col min="519" max="520" width="8.140625" style="2" customWidth="1"/>
    <col min="521" max="527" width="8.140625" style="2" bestFit="1" customWidth="1"/>
    <col min="528" max="528" width="8.5703125" style="2" customWidth="1"/>
    <col min="529" max="551" width="8.140625" style="2" bestFit="1" customWidth="1"/>
    <col min="552" max="552" width="8.140625" style="2" customWidth="1"/>
    <col min="553" max="554" width="9.42578125" style="2" customWidth="1"/>
    <col min="555" max="559" width="0" style="2" hidden="1" customWidth="1"/>
    <col min="560" max="765" width="9.140625" style="2"/>
    <col min="766" max="766" width="5.140625" style="2" customWidth="1"/>
    <col min="767" max="767" width="41.7109375" style="2" customWidth="1"/>
    <col min="768" max="768" width="11.85546875" style="2" customWidth="1"/>
    <col min="769" max="769" width="13.140625" style="2" customWidth="1"/>
    <col min="770" max="770" width="7.42578125" style="2" customWidth="1"/>
    <col min="771" max="771" width="37.28515625" style="2" customWidth="1"/>
    <col min="772" max="774" width="0" style="2" hidden="1" customWidth="1"/>
    <col min="775" max="776" width="8.140625" style="2" customWidth="1"/>
    <col min="777" max="783" width="8.140625" style="2" bestFit="1" customWidth="1"/>
    <col min="784" max="784" width="8.5703125" style="2" customWidth="1"/>
    <col min="785" max="807" width="8.140625" style="2" bestFit="1" customWidth="1"/>
    <col min="808" max="808" width="8.140625" style="2" customWidth="1"/>
    <col min="809" max="810" width="9.42578125" style="2" customWidth="1"/>
    <col min="811" max="815" width="0" style="2" hidden="1" customWidth="1"/>
    <col min="816" max="1021" width="9.140625" style="2"/>
    <col min="1022" max="1022" width="5.140625" style="2" customWidth="1"/>
    <col min="1023" max="1023" width="41.7109375" style="2" customWidth="1"/>
    <col min="1024" max="1024" width="11.85546875" style="2" customWidth="1"/>
    <col min="1025" max="1025" width="13.140625" style="2" customWidth="1"/>
    <col min="1026" max="1026" width="7.42578125" style="2" customWidth="1"/>
    <col min="1027" max="1027" width="37.28515625" style="2" customWidth="1"/>
    <col min="1028" max="1030" width="0" style="2" hidden="1" customWidth="1"/>
    <col min="1031" max="1032" width="8.140625" style="2" customWidth="1"/>
    <col min="1033" max="1039" width="8.140625" style="2" bestFit="1" customWidth="1"/>
    <col min="1040" max="1040" width="8.5703125" style="2" customWidth="1"/>
    <col min="1041" max="1063" width="8.140625" style="2" bestFit="1" customWidth="1"/>
    <col min="1064" max="1064" width="8.140625" style="2" customWidth="1"/>
    <col min="1065" max="1066" width="9.42578125" style="2" customWidth="1"/>
    <col min="1067" max="1071" width="0" style="2" hidden="1" customWidth="1"/>
    <col min="1072" max="1277" width="9.140625" style="2"/>
    <col min="1278" max="1278" width="5.140625" style="2" customWidth="1"/>
    <col min="1279" max="1279" width="41.7109375" style="2" customWidth="1"/>
    <col min="1280" max="1280" width="11.85546875" style="2" customWidth="1"/>
    <col min="1281" max="1281" width="13.140625" style="2" customWidth="1"/>
    <col min="1282" max="1282" width="7.42578125" style="2" customWidth="1"/>
    <col min="1283" max="1283" width="37.28515625" style="2" customWidth="1"/>
    <col min="1284" max="1286" width="0" style="2" hidden="1" customWidth="1"/>
    <col min="1287" max="1288" width="8.140625" style="2" customWidth="1"/>
    <col min="1289" max="1295" width="8.140625" style="2" bestFit="1" customWidth="1"/>
    <col min="1296" max="1296" width="8.5703125" style="2" customWidth="1"/>
    <col min="1297" max="1319" width="8.140625" style="2" bestFit="1" customWidth="1"/>
    <col min="1320" max="1320" width="8.140625" style="2" customWidth="1"/>
    <col min="1321" max="1322" width="9.42578125" style="2" customWidth="1"/>
    <col min="1323" max="1327" width="0" style="2" hidden="1" customWidth="1"/>
    <col min="1328" max="1533" width="9.140625" style="2"/>
    <col min="1534" max="1534" width="5.140625" style="2" customWidth="1"/>
    <col min="1535" max="1535" width="41.7109375" style="2" customWidth="1"/>
    <col min="1536" max="1536" width="11.85546875" style="2" customWidth="1"/>
    <col min="1537" max="1537" width="13.140625" style="2" customWidth="1"/>
    <col min="1538" max="1538" width="7.42578125" style="2" customWidth="1"/>
    <col min="1539" max="1539" width="37.28515625" style="2" customWidth="1"/>
    <col min="1540" max="1542" width="0" style="2" hidden="1" customWidth="1"/>
    <col min="1543" max="1544" width="8.140625" style="2" customWidth="1"/>
    <col min="1545" max="1551" width="8.140625" style="2" bestFit="1" customWidth="1"/>
    <col min="1552" max="1552" width="8.5703125" style="2" customWidth="1"/>
    <col min="1553" max="1575" width="8.140625" style="2" bestFit="1" customWidth="1"/>
    <col min="1576" max="1576" width="8.140625" style="2" customWidth="1"/>
    <col min="1577" max="1578" width="9.42578125" style="2" customWidth="1"/>
    <col min="1579" max="1583" width="0" style="2" hidden="1" customWidth="1"/>
    <col min="1584" max="1789" width="9.140625" style="2"/>
    <col min="1790" max="1790" width="5.140625" style="2" customWidth="1"/>
    <col min="1791" max="1791" width="41.7109375" style="2" customWidth="1"/>
    <col min="1792" max="1792" width="11.85546875" style="2" customWidth="1"/>
    <col min="1793" max="1793" width="13.140625" style="2" customWidth="1"/>
    <col min="1794" max="1794" width="7.42578125" style="2" customWidth="1"/>
    <col min="1795" max="1795" width="37.28515625" style="2" customWidth="1"/>
    <col min="1796" max="1798" width="0" style="2" hidden="1" customWidth="1"/>
    <col min="1799" max="1800" width="8.140625" style="2" customWidth="1"/>
    <col min="1801" max="1807" width="8.140625" style="2" bestFit="1" customWidth="1"/>
    <col min="1808" max="1808" width="8.5703125" style="2" customWidth="1"/>
    <col min="1809" max="1831" width="8.140625" style="2" bestFit="1" customWidth="1"/>
    <col min="1832" max="1832" width="8.140625" style="2" customWidth="1"/>
    <col min="1833" max="1834" width="9.42578125" style="2" customWidth="1"/>
    <col min="1835" max="1839" width="0" style="2" hidden="1" customWidth="1"/>
    <col min="1840" max="2045" width="9.140625" style="2"/>
    <col min="2046" max="2046" width="5.140625" style="2" customWidth="1"/>
    <col min="2047" max="2047" width="41.7109375" style="2" customWidth="1"/>
    <col min="2048" max="2048" width="11.85546875" style="2" customWidth="1"/>
    <col min="2049" max="2049" width="13.140625" style="2" customWidth="1"/>
    <col min="2050" max="2050" width="7.42578125" style="2" customWidth="1"/>
    <col min="2051" max="2051" width="37.28515625" style="2" customWidth="1"/>
    <col min="2052" max="2054" width="0" style="2" hidden="1" customWidth="1"/>
    <col min="2055" max="2056" width="8.140625" style="2" customWidth="1"/>
    <col min="2057" max="2063" width="8.140625" style="2" bestFit="1" customWidth="1"/>
    <col min="2064" max="2064" width="8.5703125" style="2" customWidth="1"/>
    <col min="2065" max="2087" width="8.140625" style="2" bestFit="1" customWidth="1"/>
    <col min="2088" max="2088" width="8.140625" style="2" customWidth="1"/>
    <col min="2089" max="2090" width="9.42578125" style="2" customWidth="1"/>
    <col min="2091" max="2095" width="0" style="2" hidden="1" customWidth="1"/>
    <col min="2096" max="2301" width="9.140625" style="2"/>
    <col min="2302" max="2302" width="5.140625" style="2" customWidth="1"/>
    <col min="2303" max="2303" width="41.7109375" style="2" customWidth="1"/>
    <col min="2304" max="2304" width="11.85546875" style="2" customWidth="1"/>
    <col min="2305" max="2305" width="13.140625" style="2" customWidth="1"/>
    <col min="2306" max="2306" width="7.42578125" style="2" customWidth="1"/>
    <col min="2307" max="2307" width="37.28515625" style="2" customWidth="1"/>
    <col min="2308" max="2310" width="0" style="2" hidden="1" customWidth="1"/>
    <col min="2311" max="2312" width="8.140625" style="2" customWidth="1"/>
    <col min="2313" max="2319" width="8.140625" style="2" bestFit="1" customWidth="1"/>
    <col min="2320" max="2320" width="8.5703125" style="2" customWidth="1"/>
    <col min="2321" max="2343" width="8.140625" style="2" bestFit="1" customWidth="1"/>
    <col min="2344" max="2344" width="8.140625" style="2" customWidth="1"/>
    <col min="2345" max="2346" width="9.42578125" style="2" customWidth="1"/>
    <col min="2347" max="2351" width="0" style="2" hidden="1" customWidth="1"/>
    <col min="2352" max="2557" width="9.140625" style="2"/>
    <col min="2558" max="2558" width="5.140625" style="2" customWidth="1"/>
    <col min="2559" max="2559" width="41.7109375" style="2" customWidth="1"/>
    <col min="2560" max="2560" width="11.85546875" style="2" customWidth="1"/>
    <col min="2561" max="2561" width="13.140625" style="2" customWidth="1"/>
    <col min="2562" max="2562" width="7.42578125" style="2" customWidth="1"/>
    <col min="2563" max="2563" width="37.28515625" style="2" customWidth="1"/>
    <col min="2564" max="2566" width="0" style="2" hidden="1" customWidth="1"/>
    <col min="2567" max="2568" width="8.140625" style="2" customWidth="1"/>
    <col min="2569" max="2575" width="8.140625" style="2" bestFit="1" customWidth="1"/>
    <col min="2576" max="2576" width="8.5703125" style="2" customWidth="1"/>
    <col min="2577" max="2599" width="8.140625" style="2" bestFit="1" customWidth="1"/>
    <col min="2600" max="2600" width="8.140625" style="2" customWidth="1"/>
    <col min="2601" max="2602" width="9.42578125" style="2" customWidth="1"/>
    <col min="2603" max="2607" width="0" style="2" hidden="1" customWidth="1"/>
    <col min="2608" max="2813" width="9.140625" style="2"/>
    <col min="2814" max="2814" width="5.140625" style="2" customWidth="1"/>
    <col min="2815" max="2815" width="41.7109375" style="2" customWidth="1"/>
    <col min="2816" max="2816" width="11.85546875" style="2" customWidth="1"/>
    <col min="2817" max="2817" width="13.140625" style="2" customWidth="1"/>
    <col min="2818" max="2818" width="7.42578125" style="2" customWidth="1"/>
    <col min="2819" max="2819" width="37.28515625" style="2" customWidth="1"/>
    <col min="2820" max="2822" width="0" style="2" hidden="1" customWidth="1"/>
    <col min="2823" max="2824" width="8.140625" style="2" customWidth="1"/>
    <col min="2825" max="2831" width="8.140625" style="2" bestFit="1" customWidth="1"/>
    <col min="2832" max="2832" width="8.5703125" style="2" customWidth="1"/>
    <col min="2833" max="2855" width="8.140625" style="2" bestFit="1" customWidth="1"/>
    <col min="2856" max="2856" width="8.140625" style="2" customWidth="1"/>
    <col min="2857" max="2858" width="9.42578125" style="2" customWidth="1"/>
    <col min="2859" max="2863" width="0" style="2" hidden="1" customWidth="1"/>
    <col min="2864" max="3069" width="9.140625" style="2"/>
    <col min="3070" max="3070" width="5.140625" style="2" customWidth="1"/>
    <col min="3071" max="3071" width="41.7109375" style="2" customWidth="1"/>
    <col min="3072" max="3072" width="11.85546875" style="2" customWidth="1"/>
    <col min="3073" max="3073" width="13.140625" style="2" customWidth="1"/>
    <col min="3074" max="3074" width="7.42578125" style="2" customWidth="1"/>
    <col min="3075" max="3075" width="37.28515625" style="2" customWidth="1"/>
    <col min="3076" max="3078" width="0" style="2" hidden="1" customWidth="1"/>
    <col min="3079" max="3080" width="8.140625" style="2" customWidth="1"/>
    <col min="3081" max="3087" width="8.140625" style="2" bestFit="1" customWidth="1"/>
    <col min="3088" max="3088" width="8.5703125" style="2" customWidth="1"/>
    <col min="3089" max="3111" width="8.140625" style="2" bestFit="1" customWidth="1"/>
    <col min="3112" max="3112" width="8.140625" style="2" customWidth="1"/>
    <col min="3113" max="3114" width="9.42578125" style="2" customWidth="1"/>
    <col min="3115" max="3119" width="0" style="2" hidden="1" customWidth="1"/>
    <col min="3120" max="3325" width="9.140625" style="2"/>
    <col min="3326" max="3326" width="5.140625" style="2" customWidth="1"/>
    <col min="3327" max="3327" width="41.7109375" style="2" customWidth="1"/>
    <col min="3328" max="3328" width="11.85546875" style="2" customWidth="1"/>
    <col min="3329" max="3329" width="13.140625" style="2" customWidth="1"/>
    <col min="3330" max="3330" width="7.42578125" style="2" customWidth="1"/>
    <col min="3331" max="3331" width="37.28515625" style="2" customWidth="1"/>
    <col min="3332" max="3334" width="0" style="2" hidden="1" customWidth="1"/>
    <col min="3335" max="3336" width="8.140625" style="2" customWidth="1"/>
    <col min="3337" max="3343" width="8.140625" style="2" bestFit="1" customWidth="1"/>
    <col min="3344" max="3344" width="8.5703125" style="2" customWidth="1"/>
    <col min="3345" max="3367" width="8.140625" style="2" bestFit="1" customWidth="1"/>
    <col min="3368" max="3368" width="8.140625" style="2" customWidth="1"/>
    <col min="3369" max="3370" width="9.42578125" style="2" customWidth="1"/>
    <col min="3371" max="3375" width="0" style="2" hidden="1" customWidth="1"/>
    <col min="3376" max="3581" width="9.140625" style="2"/>
    <col min="3582" max="3582" width="5.140625" style="2" customWidth="1"/>
    <col min="3583" max="3583" width="41.7109375" style="2" customWidth="1"/>
    <col min="3584" max="3584" width="11.85546875" style="2" customWidth="1"/>
    <col min="3585" max="3585" width="13.140625" style="2" customWidth="1"/>
    <col min="3586" max="3586" width="7.42578125" style="2" customWidth="1"/>
    <col min="3587" max="3587" width="37.28515625" style="2" customWidth="1"/>
    <col min="3588" max="3590" width="0" style="2" hidden="1" customWidth="1"/>
    <col min="3591" max="3592" width="8.140625" style="2" customWidth="1"/>
    <col min="3593" max="3599" width="8.140625" style="2" bestFit="1" customWidth="1"/>
    <col min="3600" max="3600" width="8.5703125" style="2" customWidth="1"/>
    <col min="3601" max="3623" width="8.140625" style="2" bestFit="1" customWidth="1"/>
    <col min="3624" max="3624" width="8.140625" style="2" customWidth="1"/>
    <col min="3625" max="3626" width="9.42578125" style="2" customWidth="1"/>
    <col min="3627" max="3631" width="0" style="2" hidden="1" customWidth="1"/>
    <col min="3632" max="3837" width="9.140625" style="2"/>
    <col min="3838" max="3838" width="5.140625" style="2" customWidth="1"/>
    <col min="3839" max="3839" width="41.7109375" style="2" customWidth="1"/>
    <col min="3840" max="3840" width="11.85546875" style="2" customWidth="1"/>
    <col min="3841" max="3841" width="13.140625" style="2" customWidth="1"/>
    <col min="3842" max="3842" width="7.42578125" style="2" customWidth="1"/>
    <col min="3843" max="3843" width="37.28515625" style="2" customWidth="1"/>
    <col min="3844" max="3846" width="0" style="2" hidden="1" customWidth="1"/>
    <col min="3847" max="3848" width="8.140625" style="2" customWidth="1"/>
    <col min="3849" max="3855" width="8.140625" style="2" bestFit="1" customWidth="1"/>
    <col min="3856" max="3856" width="8.5703125" style="2" customWidth="1"/>
    <col min="3857" max="3879" width="8.140625" style="2" bestFit="1" customWidth="1"/>
    <col min="3880" max="3880" width="8.140625" style="2" customWidth="1"/>
    <col min="3881" max="3882" width="9.42578125" style="2" customWidth="1"/>
    <col min="3883" max="3887" width="0" style="2" hidden="1" customWidth="1"/>
    <col min="3888" max="4093" width="9.140625" style="2"/>
    <col min="4094" max="4094" width="5.140625" style="2" customWidth="1"/>
    <col min="4095" max="4095" width="41.7109375" style="2" customWidth="1"/>
    <col min="4096" max="4096" width="11.85546875" style="2" customWidth="1"/>
    <col min="4097" max="4097" width="13.140625" style="2" customWidth="1"/>
    <col min="4098" max="4098" width="7.42578125" style="2" customWidth="1"/>
    <col min="4099" max="4099" width="37.28515625" style="2" customWidth="1"/>
    <col min="4100" max="4102" width="0" style="2" hidden="1" customWidth="1"/>
    <col min="4103" max="4104" width="8.140625" style="2" customWidth="1"/>
    <col min="4105" max="4111" width="8.140625" style="2" bestFit="1" customWidth="1"/>
    <col min="4112" max="4112" width="8.5703125" style="2" customWidth="1"/>
    <col min="4113" max="4135" width="8.140625" style="2" bestFit="1" customWidth="1"/>
    <col min="4136" max="4136" width="8.140625" style="2" customWidth="1"/>
    <col min="4137" max="4138" width="9.42578125" style="2" customWidth="1"/>
    <col min="4139" max="4143" width="0" style="2" hidden="1" customWidth="1"/>
    <col min="4144" max="4349" width="9.140625" style="2"/>
    <col min="4350" max="4350" width="5.140625" style="2" customWidth="1"/>
    <col min="4351" max="4351" width="41.7109375" style="2" customWidth="1"/>
    <col min="4352" max="4352" width="11.85546875" style="2" customWidth="1"/>
    <col min="4353" max="4353" width="13.140625" style="2" customWidth="1"/>
    <col min="4354" max="4354" width="7.42578125" style="2" customWidth="1"/>
    <col min="4355" max="4355" width="37.28515625" style="2" customWidth="1"/>
    <col min="4356" max="4358" width="0" style="2" hidden="1" customWidth="1"/>
    <col min="4359" max="4360" width="8.140625" style="2" customWidth="1"/>
    <col min="4361" max="4367" width="8.140625" style="2" bestFit="1" customWidth="1"/>
    <col min="4368" max="4368" width="8.5703125" style="2" customWidth="1"/>
    <col min="4369" max="4391" width="8.140625" style="2" bestFit="1" customWidth="1"/>
    <col min="4392" max="4392" width="8.140625" style="2" customWidth="1"/>
    <col min="4393" max="4394" width="9.42578125" style="2" customWidth="1"/>
    <col min="4395" max="4399" width="0" style="2" hidden="1" customWidth="1"/>
    <col min="4400" max="4605" width="9.140625" style="2"/>
    <col min="4606" max="4606" width="5.140625" style="2" customWidth="1"/>
    <col min="4607" max="4607" width="41.7109375" style="2" customWidth="1"/>
    <col min="4608" max="4608" width="11.85546875" style="2" customWidth="1"/>
    <col min="4609" max="4609" width="13.140625" style="2" customWidth="1"/>
    <col min="4610" max="4610" width="7.42578125" style="2" customWidth="1"/>
    <col min="4611" max="4611" width="37.28515625" style="2" customWidth="1"/>
    <col min="4612" max="4614" width="0" style="2" hidden="1" customWidth="1"/>
    <col min="4615" max="4616" width="8.140625" style="2" customWidth="1"/>
    <col min="4617" max="4623" width="8.140625" style="2" bestFit="1" customWidth="1"/>
    <col min="4624" max="4624" width="8.5703125" style="2" customWidth="1"/>
    <col min="4625" max="4647" width="8.140625" style="2" bestFit="1" customWidth="1"/>
    <col min="4648" max="4648" width="8.140625" style="2" customWidth="1"/>
    <col min="4649" max="4650" width="9.42578125" style="2" customWidth="1"/>
    <col min="4651" max="4655" width="0" style="2" hidden="1" customWidth="1"/>
    <col min="4656" max="4861" width="9.140625" style="2"/>
    <col min="4862" max="4862" width="5.140625" style="2" customWidth="1"/>
    <col min="4863" max="4863" width="41.7109375" style="2" customWidth="1"/>
    <col min="4864" max="4864" width="11.85546875" style="2" customWidth="1"/>
    <col min="4865" max="4865" width="13.140625" style="2" customWidth="1"/>
    <col min="4866" max="4866" width="7.42578125" style="2" customWidth="1"/>
    <col min="4867" max="4867" width="37.28515625" style="2" customWidth="1"/>
    <col min="4868" max="4870" width="0" style="2" hidden="1" customWidth="1"/>
    <col min="4871" max="4872" width="8.140625" style="2" customWidth="1"/>
    <col min="4873" max="4879" width="8.140625" style="2" bestFit="1" customWidth="1"/>
    <col min="4880" max="4880" width="8.5703125" style="2" customWidth="1"/>
    <col min="4881" max="4903" width="8.140625" style="2" bestFit="1" customWidth="1"/>
    <col min="4904" max="4904" width="8.140625" style="2" customWidth="1"/>
    <col min="4905" max="4906" width="9.42578125" style="2" customWidth="1"/>
    <col min="4907" max="4911" width="0" style="2" hidden="1" customWidth="1"/>
    <col min="4912" max="5117" width="9.140625" style="2"/>
    <col min="5118" max="5118" width="5.140625" style="2" customWidth="1"/>
    <col min="5119" max="5119" width="41.7109375" style="2" customWidth="1"/>
    <col min="5120" max="5120" width="11.85546875" style="2" customWidth="1"/>
    <col min="5121" max="5121" width="13.140625" style="2" customWidth="1"/>
    <col min="5122" max="5122" width="7.42578125" style="2" customWidth="1"/>
    <col min="5123" max="5123" width="37.28515625" style="2" customWidth="1"/>
    <col min="5124" max="5126" width="0" style="2" hidden="1" customWidth="1"/>
    <col min="5127" max="5128" width="8.140625" style="2" customWidth="1"/>
    <col min="5129" max="5135" width="8.140625" style="2" bestFit="1" customWidth="1"/>
    <col min="5136" max="5136" width="8.5703125" style="2" customWidth="1"/>
    <col min="5137" max="5159" width="8.140625" style="2" bestFit="1" customWidth="1"/>
    <col min="5160" max="5160" width="8.140625" style="2" customWidth="1"/>
    <col min="5161" max="5162" width="9.42578125" style="2" customWidth="1"/>
    <col min="5163" max="5167" width="0" style="2" hidden="1" customWidth="1"/>
    <col min="5168" max="5373" width="9.140625" style="2"/>
    <col min="5374" max="5374" width="5.140625" style="2" customWidth="1"/>
    <col min="5375" max="5375" width="41.7109375" style="2" customWidth="1"/>
    <col min="5376" max="5376" width="11.85546875" style="2" customWidth="1"/>
    <col min="5377" max="5377" width="13.140625" style="2" customWidth="1"/>
    <col min="5378" max="5378" width="7.42578125" style="2" customWidth="1"/>
    <col min="5379" max="5379" width="37.28515625" style="2" customWidth="1"/>
    <col min="5380" max="5382" width="0" style="2" hidden="1" customWidth="1"/>
    <col min="5383" max="5384" width="8.140625" style="2" customWidth="1"/>
    <col min="5385" max="5391" width="8.140625" style="2" bestFit="1" customWidth="1"/>
    <col min="5392" max="5392" width="8.5703125" style="2" customWidth="1"/>
    <col min="5393" max="5415" width="8.140625" style="2" bestFit="1" customWidth="1"/>
    <col min="5416" max="5416" width="8.140625" style="2" customWidth="1"/>
    <col min="5417" max="5418" width="9.42578125" style="2" customWidth="1"/>
    <col min="5419" max="5423" width="0" style="2" hidden="1" customWidth="1"/>
    <col min="5424" max="5629" width="9.140625" style="2"/>
    <col min="5630" max="5630" width="5.140625" style="2" customWidth="1"/>
    <col min="5631" max="5631" width="41.7109375" style="2" customWidth="1"/>
    <col min="5632" max="5632" width="11.85546875" style="2" customWidth="1"/>
    <col min="5633" max="5633" width="13.140625" style="2" customWidth="1"/>
    <col min="5634" max="5634" width="7.42578125" style="2" customWidth="1"/>
    <col min="5635" max="5635" width="37.28515625" style="2" customWidth="1"/>
    <col min="5636" max="5638" width="0" style="2" hidden="1" customWidth="1"/>
    <col min="5639" max="5640" width="8.140625" style="2" customWidth="1"/>
    <col min="5641" max="5647" width="8.140625" style="2" bestFit="1" customWidth="1"/>
    <col min="5648" max="5648" width="8.5703125" style="2" customWidth="1"/>
    <col min="5649" max="5671" width="8.140625" style="2" bestFit="1" customWidth="1"/>
    <col min="5672" max="5672" width="8.140625" style="2" customWidth="1"/>
    <col min="5673" max="5674" width="9.42578125" style="2" customWidth="1"/>
    <col min="5675" max="5679" width="0" style="2" hidden="1" customWidth="1"/>
    <col min="5680" max="5885" width="9.140625" style="2"/>
    <col min="5886" max="5886" width="5.140625" style="2" customWidth="1"/>
    <col min="5887" max="5887" width="41.7109375" style="2" customWidth="1"/>
    <col min="5888" max="5888" width="11.85546875" style="2" customWidth="1"/>
    <col min="5889" max="5889" width="13.140625" style="2" customWidth="1"/>
    <col min="5890" max="5890" width="7.42578125" style="2" customWidth="1"/>
    <col min="5891" max="5891" width="37.28515625" style="2" customWidth="1"/>
    <col min="5892" max="5894" width="0" style="2" hidden="1" customWidth="1"/>
    <col min="5895" max="5896" width="8.140625" style="2" customWidth="1"/>
    <col min="5897" max="5903" width="8.140625" style="2" bestFit="1" customWidth="1"/>
    <col min="5904" max="5904" width="8.5703125" style="2" customWidth="1"/>
    <col min="5905" max="5927" width="8.140625" style="2" bestFit="1" customWidth="1"/>
    <col min="5928" max="5928" width="8.140625" style="2" customWidth="1"/>
    <col min="5929" max="5930" width="9.42578125" style="2" customWidth="1"/>
    <col min="5931" max="5935" width="0" style="2" hidden="1" customWidth="1"/>
    <col min="5936" max="6141" width="9.140625" style="2"/>
    <col min="6142" max="6142" width="5.140625" style="2" customWidth="1"/>
    <col min="6143" max="6143" width="41.7109375" style="2" customWidth="1"/>
    <col min="6144" max="6144" width="11.85546875" style="2" customWidth="1"/>
    <col min="6145" max="6145" width="13.140625" style="2" customWidth="1"/>
    <col min="6146" max="6146" width="7.42578125" style="2" customWidth="1"/>
    <col min="6147" max="6147" width="37.28515625" style="2" customWidth="1"/>
    <col min="6148" max="6150" width="0" style="2" hidden="1" customWidth="1"/>
    <col min="6151" max="6152" width="8.140625" style="2" customWidth="1"/>
    <col min="6153" max="6159" width="8.140625" style="2" bestFit="1" customWidth="1"/>
    <col min="6160" max="6160" width="8.5703125" style="2" customWidth="1"/>
    <col min="6161" max="6183" width="8.140625" style="2" bestFit="1" customWidth="1"/>
    <col min="6184" max="6184" width="8.140625" style="2" customWidth="1"/>
    <col min="6185" max="6186" width="9.42578125" style="2" customWidth="1"/>
    <col min="6187" max="6191" width="0" style="2" hidden="1" customWidth="1"/>
    <col min="6192" max="6397" width="9.140625" style="2"/>
    <col min="6398" max="6398" width="5.140625" style="2" customWidth="1"/>
    <col min="6399" max="6399" width="41.7109375" style="2" customWidth="1"/>
    <col min="6400" max="6400" width="11.85546875" style="2" customWidth="1"/>
    <col min="6401" max="6401" width="13.140625" style="2" customWidth="1"/>
    <col min="6402" max="6402" width="7.42578125" style="2" customWidth="1"/>
    <col min="6403" max="6403" width="37.28515625" style="2" customWidth="1"/>
    <col min="6404" max="6406" width="0" style="2" hidden="1" customWidth="1"/>
    <col min="6407" max="6408" width="8.140625" style="2" customWidth="1"/>
    <col min="6409" max="6415" width="8.140625" style="2" bestFit="1" customWidth="1"/>
    <col min="6416" max="6416" width="8.5703125" style="2" customWidth="1"/>
    <col min="6417" max="6439" width="8.140625" style="2" bestFit="1" customWidth="1"/>
    <col min="6440" max="6440" width="8.140625" style="2" customWidth="1"/>
    <col min="6441" max="6442" width="9.42578125" style="2" customWidth="1"/>
    <col min="6443" max="6447" width="0" style="2" hidden="1" customWidth="1"/>
    <col min="6448" max="6653" width="9.140625" style="2"/>
    <col min="6654" max="6654" width="5.140625" style="2" customWidth="1"/>
    <col min="6655" max="6655" width="41.7109375" style="2" customWidth="1"/>
    <col min="6656" max="6656" width="11.85546875" style="2" customWidth="1"/>
    <col min="6657" max="6657" width="13.140625" style="2" customWidth="1"/>
    <col min="6658" max="6658" width="7.42578125" style="2" customWidth="1"/>
    <col min="6659" max="6659" width="37.28515625" style="2" customWidth="1"/>
    <col min="6660" max="6662" width="0" style="2" hidden="1" customWidth="1"/>
    <col min="6663" max="6664" width="8.140625" style="2" customWidth="1"/>
    <col min="6665" max="6671" width="8.140625" style="2" bestFit="1" customWidth="1"/>
    <col min="6672" max="6672" width="8.5703125" style="2" customWidth="1"/>
    <col min="6673" max="6695" width="8.140625" style="2" bestFit="1" customWidth="1"/>
    <col min="6696" max="6696" width="8.140625" style="2" customWidth="1"/>
    <col min="6697" max="6698" width="9.42578125" style="2" customWidth="1"/>
    <col min="6699" max="6703" width="0" style="2" hidden="1" customWidth="1"/>
    <col min="6704" max="6909" width="9.140625" style="2"/>
    <col min="6910" max="6910" width="5.140625" style="2" customWidth="1"/>
    <col min="6911" max="6911" width="41.7109375" style="2" customWidth="1"/>
    <col min="6912" max="6912" width="11.85546875" style="2" customWidth="1"/>
    <col min="6913" max="6913" width="13.140625" style="2" customWidth="1"/>
    <col min="6914" max="6914" width="7.42578125" style="2" customWidth="1"/>
    <col min="6915" max="6915" width="37.28515625" style="2" customWidth="1"/>
    <col min="6916" max="6918" width="0" style="2" hidden="1" customWidth="1"/>
    <col min="6919" max="6920" width="8.140625" style="2" customWidth="1"/>
    <col min="6921" max="6927" width="8.140625" style="2" bestFit="1" customWidth="1"/>
    <col min="6928" max="6928" width="8.5703125" style="2" customWidth="1"/>
    <col min="6929" max="6951" width="8.140625" style="2" bestFit="1" customWidth="1"/>
    <col min="6952" max="6952" width="8.140625" style="2" customWidth="1"/>
    <col min="6953" max="6954" width="9.42578125" style="2" customWidth="1"/>
    <col min="6955" max="6959" width="0" style="2" hidden="1" customWidth="1"/>
    <col min="6960" max="7165" width="9.140625" style="2"/>
    <col min="7166" max="7166" width="5.140625" style="2" customWidth="1"/>
    <col min="7167" max="7167" width="41.7109375" style="2" customWidth="1"/>
    <col min="7168" max="7168" width="11.85546875" style="2" customWidth="1"/>
    <col min="7169" max="7169" width="13.140625" style="2" customWidth="1"/>
    <col min="7170" max="7170" width="7.42578125" style="2" customWidth="1"/>
    <col min="7171" max="7171" width="37.28515625" style="2" customWidth="1"/>
    <col min="7172" max="7174" width="0" style="2" hidden="1" customWidth="1"/>
    <col min="7175" max="7176" width="8.140625" style="2" customWidth="1"/>
    <col min="7177" max="7183" width="8.140625" style="2" bestFit="1" customWidth="1"/>
    <col min="7184" max="7184" width="8.5703125" style="2" customWidth="1"/>
    <col min="7185" max="7207" width="8.140625" style="2" bestFit="1" customWidth="1"/>
    <col min="7208" max="7208" width="8.140625" style="2" customWidth="1"/>
    <col min="7209" max="7210" width="9.42578125" style="2" customWidth="1"/>
    <col min="7211" max="7215" width="0" style="2" hidden="1" customWidth="1"/>
    <col min="7216" max="7421" width="9.140625" style="2"/>
    <col min="7422" max="7422" width="5.140625" style="2" customWidth="1"/>
    <col min="7423" max="7423" width="41.7109375" style="2" customWidth="1"/>
    <col min="7424" max="7424" width="11.85546875" style="2" customWidth="1"/>
    <col min="7425" max="7425" width="13.140625" style="2" customWidth="1"/>
    <col min="7426" max="7426" width="7.42578125" style="2" customWidth="1"/>
    <col min="7427" max="7427" width="37.28515625" style="2" customWidth="1"/>
    <col min="7428" max="7430" width="0" style="2" hidden="1" customWidth="1"/>
    <col min="7431" max="7432" width="8.140625" style="2" customWidth="1"/>
    <col min="7433" max="7439" width="8.140625" style="2" bestFit="1" customWidth="1"/>
    <col min="7440" max="7440" width="8.5703125" style="2" customWidth="1"/>
    <col min="7441" max="7463" width="8.140625" style="2" bestFit="1" customWidth="1"/>
    <col min="7464" max="7464" width="8.140625" style="2" customWidth="1"/>
    <col min="7465" max="7466" width="9.42578125" style="2" customWidth="1"/>
    <col min="7467" max="7471" width="0" style="2" hidden="1" customWidth="1"/>
    <col min="7472" max="7677" width="9.140625" style="2"/>
    <col min="7678" max="7678" width="5.140625" style="2" customWidth="1"/>
    <col min="7679" max="7679" width="41.7109375" style="2" customWidth="1"/>
    <col min="7680" max="7680" width="11.85546875" style="2" customWidth="1"/>
    <col min="7681" max="7681" width="13.140625" style="2" customWidth="1"/>
    <col min="7682" max="7682" width="7.42578125" style="2" customWidth="1"/>
    <col min="7683" max="7683" width="37.28515625" style="2" customWidth="1"/>
    <col min="7684" max="7686" width="0" style="2" hidden="1" customWidth="1"/>
    <col min="7687" max="7688" width="8.140625" style="2" customWidth="1"/>
    <col min="7689" max="7695" width="8.140625" style="2" bestFit="1" customWidth="1"/>
    <col min="7696" max="7696" width="8.5703125" style="2" customWidth="1"/>
    <col min="7697" max="7719" width="8.140625" style="2" bestFit="1" customWidth="1"/>
    <col min="7720" max="7720" width="8.140625" style="2" customWidth="1"/>
    <col min="7721" max="7722" width="9.42578125" style="2" customWidth="1"/>
    <col min="7723" max="7727" width="0" style="2" hidden="1" customWidth="1"/>
    <col min="7728" max="7933" width="9.140625" style="2"/>
    <col min="7934" max="7934" width="5.140625" style="2" customWidth="1"/>
    <col min="7935" max="7935" width="41.7109375" style="2" customWidth="1"/>
    <col min="7936" max="7936" width="11.85546875" style="2" customWidth="1"/>
    <col min="7937" max="7937" width="13.140625" style="2" customWidth="1"/>
    <col min="7938" max="7938" width="7.42578125" style="2" customWidth="1"/>
    <col min="7939" max="7939" width="37.28515625" style="2" customWidth="1"/>
    <col min="7940" max="7942" width="0" style="2" hidden="1" customWidth="1"/>
    <col min="7943" max="7944" width="8.140625" style="2" customWidth="1"/>
    <col min="7945" max="7951" width="8.140625" style="2" bestFit="1" customWidth="1"/>
    <col min="7952" max="7952" width="8.5703125" style="2" customWidth="1"/>
    <col min="7953" max="7975" width="8.140625" style="2" bestFit="1" customWidth="1"/>
    <col min="7976" max="7976" width="8.140625" style="2" customWidth="1"/>
    <col min="7977" max="7978" width="9.42578125" style="2" customWidth="1"/>
    <col min="7979" max="7983" width="0" style="2" hidden="1" customWidth="1"/>
    <col min="7984" max="8189" width="9.140625" style="2"/>
    <col min="8190" max="8190" width="5.140625" style="2" customWidth="1"/>
    <col min="8191" max="8191" width="41.7109375" style="2" customWidth="1"/>
    <col min="8192" max="8192" width="11.85546875" style="2" customWidth="1"/>
    <col min="8193" max="8193" width="13.140625" style="2" customWidth="1"/>
    <col min="8194" max="8194" width="7.42578125" style="2" customWidth="1"/>
    <col min="8195" max="8195" width="37.28515625" style="2" customWidth="1"/>
    <col min="8196" max="8198" width="0" style="2" hidden="1" customWidth="1"/>
    <col min="8199" max="8200" width="8.140625" style="2" customWidth="1"/>
    <col min="8201" max="8207" width="8.140625" style="2" bestFit="1" customWidth="1"/>
    <col min="8208" max="8208" width="8.5703125" style="2" customWidth="1"/>
    <col min="8209" max="8231" width="8.140625" style="2" bestFit="1" customWidth="1"/>
    <col min="8232" max="8232" width="8.140625" style="2" customWidth="1"/>
    <col min="8233" max="8234" width="9.42578125" style="2" customWidth="1"/>
    <col min="8235" max="8239" width="0" style="2" hidden="1" customWidth="1"/>
    <col min="8240" max="8445" width="9.140625" style="2"/>
    <col min="8446" max="8446" width="5.140625" style="2" customWidth="1"/>
    <col min="8447" max="8447" width="41.7109375" style="2" customWidth="1"/>
    <col min="8448" max="8448" width="11.85546875" style="2" customWidth="1"/>
    <col min="8449" max="8449" width="13.140625" style="2" customWidth="1"/>
    <col min="8450" max="8450" width="7.42578125" style="2" customWidth="1"/>
    <col min="8451" max="8451" width="37.28515625" style="2" customWidth="1"/>
    <col min="8452" max="8454" width="0" style="2" hidden="1" customWidth="1"/>
    <col min="8455" max="8456" width="8.140625" style="2" customWidth="1"/>
    <col min="8457" max="8463" width="8.140625" style="2" bestFit="1" customWidth="1"/>
    <col min="8464" max="8464" width="8.5703125" style="2" customWidth="1"/>
    <col min="8465" max="8487" width="8.140625" style="2" bestFit="1" customWidth="1"/>
    <col min="8488" max="8488" width="8.140625" style="2" customWidth="1"/>
    <col min="8489" max="8490" width="9.42578125" style="2" customWidth="1"/>
    <col min="8491" max="8495" width="0" style="2" hidden="1" customWidth="1"/>
    <col min="8496" max="8701" width="9.140625" style="2"/>
    <col min="8702" max="8702" width="5.140625" style="2" customWidth="1"/>
    <col min="8703" max="8703" width="41.7109375" style="2" customWidth="1"/>
    <col min="8704" max="8704" width="11.85546875" style="2" customWidth="1"/>
    <col min="8705" max="8705" width="13.140625" style="2" customWidth="1"/>
    <col min="8706" max="8706" width="7.42578125" style="2" customWidth="1"/>
    <col min="8707" max="8707" width="37.28515625" style="2" customWidth="1"/>
    <col min="8708" max="8710" width="0" style="2" hidden="1" customWidth="1"/>
    <col min="8711" max="8712" width="8.140625" style="2" customWidth="1"/>
    <col min="8713" max="8719" width="8.140625" style="2" bestFit="1" customWidth="1"/>
    <col min="8720" max="8720" width="8.5703125" style="2" customWidth="1"/>
    <col min="8721" max="8743" width="8.140625" style="2" bestFit="1" customWidth="1"/>
    <col min="8744" max="8744" width="8.140625" style="2" customWidth="1"/>
    <col min="8745" max="8746" width="9.42578125" style="2" customWidth="1"/>
    <col min="8747" max="8751" width="0" style="2" hidden="1" customWidth="1"/>
    <col min="8752" max="8957" width="9.140625" style="2"/>
    <col min="8958" max="8958" width="5.140625" style="2" customWidth="1"/>
    <col min="8959" max="8959" width="41.7109375" style="2" customWidth="1"/>
    <col min="8960" max="8960" width="11.85546875" style="2" customWidth="1"/>
    <col min="8961" max="8961" width="13.140625" style="2" customWidth="1"/>
    <col min="8962" max="8962" width="7.42578125" style="2" customWidth="1"/>
    <col min="8963" max="8963" width="37.28515625" style="2" customWidth="1"/>
    <col min="8964" max="8966" width="0" style="2" hidden="1" customWidth="1"/>
    <col min="8967" max="8968" width="8.140625" style="2" customWidth="1"/>
    <col min="8969" max="8975" width="8.140625" style="2" bestFit="1" customWidth="1"/>
    <col min="8976" max="8976" width="8.5703125" style="2" customWidth="1"/>
    <col min="8977" max="8999" width="8.140625" style="2" bestFit="1" customWidth="1"/>
    <col min="9000" max="9000" width="8.140625" style="2" customWidth="1"/>
    <col min="9001" max="9002" width="9.42578125" style="2" customWidth="1"/>
    <col min="9003" max="9007" width="0" style="2" hidden="1" customWidth="1"/>
    <col min="9008" max="9213" width="9.140625" style="2"/>
    <col min="9214" max="9214" width="5.140625" style="2" customWidth="1"/>
    <col min="9215" max="9215" width="41.7109375" style="2" customWidth="1"/>
    <col min="9216" max="9216" width="11.85546875" style="2" customWidth="1"/>
    <col min="9217" max="9217" width="13.140625" style="2" customWidth="1"/>
    <col min="9218" max="9218" width="7.42578125" style="2" customWidth="1"/>
    <col min="9219" max="9219" width="37.28515625" style="2" customWidth="1"/>
    <col min="9220" max="9222" width="0" style="2" hidden="1" customWidth="1"/>
    <col min="9223" max="9224" width="8.140625" style="2" customWidth="1"/>
    <col min="9225" max="9231" width="8.140625" style="2" bestFit="1" customWidth="1"/>
    <col min="9232" max="9232" width="8.5703125" style="2" customWidth="1"/>
    <col min="9233" max="9255" width="8.140625" style="2" bestFit="1" customWidth="1"/>
    <col min="9256" max="9256" width="8.140625" style="2" customWidth="1"/>
    <col min="9257" max="9258" width="9.42578125" style="2" customWidth="1"/>
    <col min="9259" max="9263" width="0" style="2" hidden="1" customWidth="1"/>
    <col min="9264" max="9469" width="9.140625" style="2"/>
    <col min="9470" max="9470" width="5.140625" style="2" customWidth="1"/>
    <col min="9471" max="9471" width="41.7109375" style="2" customWidth="1"/>
    <col min="9472" max="9472" width="11.85546875" style="2" customWidth="1"/>
    <col min="9473" max="9473" width="13.140625" style="2" customWidth="1"/>
    <col min="9474" max="9474" width="7.42578125" style="2" customWidth="1"/>
    <col min="9475" max="9475" width="37.28515625" style="2" customWidth="1"/>
    <col min="9476" max="9478" width="0" style="2" hidden="1" customWidth="1"/>
    <col min="9479" max="9480" width="8.140625" style="2" customWidth="1"/>
    <col min="9481" max="9487" width="8.140625" style="2" bestFit="1" customWidth="1"/>
    <col min="9488" max="9488" width="8.5703125" style="2" customWidth="1"/>
    <col min="9489" max="9511" width="8.140625" style="2" bestFit="1" customWidth="1"/>
    <col min="9512" max="9512" width="8.140625" style="2" customWidth="1"/>
    <col min="9513" max="9514" width="9.42578125" style="2" customWidth="1"/>
    <col min="9515" max="9519" width="0" style="2" hidden="1" customWidth="1"/>
    <col min="9520" max="9725" width="9.140625" style="2"/>
    <col min="9726" max="9726" width="5.140625" style="2" customWidth="1"/>
    <col min="9727" max="9727" width="41.7109375" style="2" customWidth="1"/>
    <col min="9728" max="9728" width="11.85546875" style="2" customWidth="1"/>
    <col min="9729" max="9729" width="13.140625" style="2" customWidth="1"/>
    <col min="9730" max="9730" width="7.42578125" style="2" customWidth="1"/>
    <col min="9731" max="9731" width="37.28515625" style="2" customWidth="1"/>
    <col min="9732" max="9734" width="0" style="2" hidden="1" customWidth="1"/>
    <col min="9735" max="9736" width="8.140625" style="2" customWidth="1"/>
    <col min="9737" max="9743" width="8.140625" style="2" bestFit="1" customWidth="1"/>
    <col min="9744" max="9744" width="8.5703125" style="2" customWidth="1"/>
    <col min="9745" max="9767" width="8.140625" style="2" bestFit="1" customWidth="1"/>
    <col min="9768" max="9768" width="8.140625" style="2" customWidth="1"/>
    <col min="9769" max="9770" width="9.42578125" style="2" customWidth="1"/>
    <col min="9771" max="9775" width="0" style="2" hidden="1" customWidth="1"/>
    <col min="9776" max="9981" width="9.140625" style="2"/>
    <col min="9982" max="9982" width="5.140625" style="2" customWidth="1"/>
    <col min="9983" max="9983" width="41.7109375" style="2" customWidth="1"/>
    <col min="9984" max="9984" width="11.85546875" style="2" customWidth="1"/>
    <col min="9985" max="9985" width="13.140625" style="2" customWidth="1"/>
    <col min="9986" max="9986" width="7.42578125" style="2" customWidth="1"/>
    <col min="9987" max="9987" width="37.28515625" style="2" customWidth="1"/>
    <col min="9988" max="9990" width="0" style="2" hidden="1" customWidth="1"/>
    <col min="9991" max="9992" width="8.140625" style="2" customWidth="1"/>
    <col min="9993" max="9999" width="8.140625" style="2" bestFit="1" customWidth="1"/>
    <col min="10000" max="10000" width="8.5703125" style="2" customWidth="1"/>
    <col min="10001" max="10023" width="8.140625" style="2" bestFit="1" customWidth="1"/>
    <col min="10024" max="10024" width="8.140625" style="2" customWidth="1"/>
    <col min="10025" max="10026" width="9.42578125" style="2" customWidth="1"/>
    <col min="10027" max="10031" width="0" style="2" hidden="1" customWidth="1"/>
    <col min="10032" max="10237" width="9.140625" style="2"/>
    <col min="10238" max="10238" width="5.140625" style="2" customWidth="1"/>
    <col min="10239" max="10239" width="41.7109375" style="2" customWidth="1"/>
    <col min="10240" max="10240" width="11.85546875" style="2" customWidth="1"/>
    <col min="10241" max="10241" width="13.140625" style="2" customWidth="1"/>
    <col min="10242" max="10242" width="7.42578125" style="2" customWidth="1"/>
    <col min="10243" max="10243" width="37.28515625" style="2" customWidth="1"/>
    <col min="10244" max="10246" width="0" style="2" hidden="1" customWidth="1"/>
    <col min="10247" max="10248" width="8.140625" style="2" customWidth="1"/>
    <col min="10249" max="10255" width="8.140625" style="2" bestFit="1" customWidth="1"/>
    <col min="10256" max="10256" width="8.5703125" style="2" customWidth="1"/>
    <col min="10257" max="10279" width="8.140625" style="2" bestFit="1" customWidth="1"/>
    <col min="10280" max="10280" width="8.140625" style="2" customWidth="1"/>
    <col min="10281" max="10282" width="9.42578125" style="2" customWidth="1"/>
    <col min="10283" max="10287" width="0" style="2" hidden="1" customWidth="1"/>
    <col min="10288" max="10493" width="9.140625" style="2"/>
    <col min="10494" max="10494" width="5.140625" style="2" customWidth="1"/>
    <col min="10495" max="10495" width="41.7109375" style="2" customWidth="1"/>
    <col min="10496" max="10496" width="11.85546875" style="2" customWidth="1"/>
    <col min="10497" max="10497" width="13.140625" style="2" customWidth="1"/>
    <col min="10498" max="10498" width="7.42578125" style="2" customWidth="1"/>
    <col min="10499" max="10499" width="37.28515625" style="2" customWidth="1"/>
    <col min="10500" max="10502" width="0" style="2" hidden="1" customWidth="1"/>
    <col min="10503" max="10504" width="8.140625" style="2" customWidth="1"/>
    <col min="10505" max="10511" width="8.140625" style="2" bestFit="1" customWidth="1"/>
    <col min="10512" max="10512" width="8.5703125" style="2" customWidth="1"/>
    <col min="10513" max="10535" width="8.140625" style="2" bestFit="1" customWidth="1"/>
    <col min="10536" max="10536" width="8.140625" style="2" customWidth="1"/>
    <col min="10537" max="10538" width="9.42578125" style="2" customWidth="1"/>
    <col min="10539" max="10543" width="0" style="2" hidden="1" customWidth="1"/>
    <col min="10544" max="10749" width="9.140625" style="2"/>
    <col min="10750" max="10750" width="5.140625" style="2" customWidth="1"/>
    <col min="10751" max="10751" width="41.7109375" style="2" customWidth="1"/>
    <col min="10752" max="10752" width="11.85546875" style="2" customWidth="1"/>
    <col min="10753" max="10753" width="13.140625" style="2" customWidth="1"/>
    <col min="10754" max="10754" width="7.42578125" style="2" customWidth="1"/>
    <col min="10755" max="10755" width="37.28515625" style="2" customWidth="1"/>
    <col min="10756" max="10758" width="0" style="2" hidden="1" customWidth="1"/>
    <col min="10759" max="10760" width="8.140625" style="2" customWidth="1"/>
    <col min="10761" max="10767" width="8.140625" style="2" bestFit="1" customWidth="1"/>
    <col min="10768" max="10768" width="8.5703125" style="2" customWidth="1"/>
    <col min="10769" max="10791" width="8.140625" style="2" bestFit="1" customWidth="1"/>
    <col min="10792" max="10792" width="8.140625" style="2" customWidth="1"/>
    <col min="10793" max="10794" width="9.42578125" style="2" customWidth="1"/>
    <col min="10795" max="10799" width="0" style="2" hidden="1" customWidth="1"/>
    <col min="10800" max="11005" width="9.140625" style="2"/>
    <col min="11006" max="11006" width="5.140625" style="2" customWidth="1"/>
    <col min="11007" max="11007" width="41.7109375" style="2" customWidth="1"/>
    <col min="11008" max="11008" width="11.85546875" style="2" customWidth="1"/>
    <col min="11009" max="11009" width="13.140625" style="2" customWidth="1"/>
    <col min="11010" max="11010" width="7.42578125" style="2" customWidth="1"/>
    <col min="11011" max="11011" width="37.28515625" style="2" customWidth="1"/>
    <col min="11012" max="11014" width="0" style="2" hidden="1" customWidth="1"/>
    <col min="11015" max="11016" width="8.140625" style="2" customWidth="1"/>
    <col min="11017" max="11023" width="8.140625" style="2" bestFit="1" customWidth="1"/>
    <col min="11024" max="11024" width="8.5703125" style="2" customWidth="1"/>
    <col min="11025" max="11047" width="8.140625" style="2" bestFit="1" customWidth="1"/>
    <col min="11048" max="11048" width="8.140625" style="2" customWidth="1"/>
    <col min="11049" max="11050" width="9.42578125" style="2" customWidth="1"/>
    <col min="11051" max="11055" width="0" style="2" hidden="1" customWidth="1"/>
    <col min="11056" max="11261" width="9.140625" style="2"/>
    <col min="11262" max="11262" width="5.140625" style="2" customWidth="1"/>
    <col min="11263" max="11263" width="41.7109375" style="2" customWidth="1"/>
    <col min="11264" max="11264" width="11.85546875" style="2" customWidth="1"/>
    <col min="11265" max="11265" width="13.140625" style="2" customWidth="1"/>
    <col min="11266" max="11266" width="7.42578125" style="2" customWidth="1"/>
    <col min="11267" max="11267" width="37.28515625" style="2" customWidth="1"/>
    <col min="11268" max="11270" width="0" style="2" hidden="1" customWidth="1"/>
    <col min="11271" max="11272" width="8.140625" style="2" customWidth="1"/>
    <col min="11273" max="11279" width="8.140625" style="2" bestFit="1" customWidth="1"/>
    <col min="11280" max="11280" width="8.5703125" style="2" customWidth="1"/>
    <col min="11281" max="11303" width="8.140625" style="2" bestFit="1" customWidth="1"/>
    <col min="11304" max="11304" width="8.140625" style="2" customWidth="1"/>
    <col min="11305" max="11306" width="9.42578125" style="2" customWidth="1"/>
    <col min="11307" max="11311" width="0" style="2" hidden="1" customWidth="1"/>
    <col min="11312" max="11517" width="9.140625" style="2"/>
    <col min="11518" max="11518" width="5.140625" style="2" customWidth="1"/>
    <col min="11519" max="11519" width="41.7109375" style="2" customWidth="1"/>
    <col min="11520" max="11520" width="11.85546875" style="2" customWidth="1"/>
    <col min="11521" max="11521" width="13.140625" style="2" customWidth="1"/>
    <col min="11522" max="11522" width="7.42578125" style="2" customWidth="1"/>
    <col min="11523" max="11523" width="37.28515625" style="2" customWidth="1"/>
    <col min="11524" max="11526" width="0" style="2" hidden="1" customWidth="1"/>
    <col min="11527" max="11528" width="8.140625" style="2" customWidth="1"/>
    <col min="11529" max="11535" width="8.140625" style="2" bestFit="1" customWidth="1"/>
    <col min="11536" max="11536" width="8.5703125" style="2" customWidth="1"/>
    <col min="11537" max="11559" width="8.140625" style="2" bestFit="1" customWidth="1"/>
    <col min="11560" max="11560" width="8.140625" style="2" customWidth="1"/>
    <col min="11561" max="11562" width="9.42578125" style="2" customWidth="1"/>
    <col min="11563" max="11567" width="0" style="2" hidden="1" customWidth="1"/>
    <col min="11568" max="11773" width="9.140625" style="2"/>
    <col min="11774" max="11774" width="5.140625" style="2" customWidth="1"/>
    <col min="11775" max="11775" width="41.7109375" style="2" customWidth="1"/>
    <col min="11776" max="11776" width="11.85546875" style="2" customWidth="1"/>
    <col min="11777" max="11777" width="13.140625" style="2" customWidth="1"/>
    <col min="11778" max="11778" width="7.42578125" style="2" customWidth="1"/>
    <col min="11779" max="11779" width="37.28515625" style="2" customWidth="1"/>
    <col min="11780" max="11782" width="0" style="2" hidden="1" customWidth="1"/>
    <col min="11783" max="11784" width="8.140625" style="2" customWidth="1"/>
    <col min="11785" max="11791" width="8.140625" style="2" bestFit="1" customWidth="1"/>
    <col min="11792" max="11792" width="8.5703125" style="2" customWidth="1"/>
    <col min="11793" max="11815" width="8.140625" style="2" bestFit="1" customWidth="1"/>
    <col min="11816" max="11816" width="8.140625" style="2" customWidth="1"/>
    <col min="11817" max="11818" width="9.42578125" style="2" customWidth="1"/>
    <col min="11819" max="11823" width="0" style="2" hidden="1" customWidth="1"/>
    <col min="11824" max="12029" width="9.140625" style="2"/>
    <col min="12030" max="12030" width="5.140625" style="2" customWidth="1"/>
    <col min="12031" max="12031" width="41.7109375" style="2" customWidth="1"/>
    <col min="12032" max="12032" width="11.85546875" style="2" customWidth="1"/>
    <col min="12033" max="12033" width="13.140625" style="2" customWidth="1"/>
    <col min="12034" max="12034" width="7.42578125" style="2" customWidth="1"/>
    <col min="12035" max="12035" width="37.28515625" style="2" customWidth="1"/>
    <col min="12036" max="12038" width="0" style="2" hidden="1" customWidth="1"/>
    <col min="12039" max="12040" width="8.140625" style="2" customWidth="1"/>
    <col min="12041" max="12047" width="8.140625" style="2" bestFit="1" customWidth="1"/>
    <col min="12048" max="12048" width="8.5703125" style="2" customWidth="1"/>
    <col min="12049" max="12071" width="8.140625" style="2" bestFit="1" customWidth="1"/>
    <col min="12072" max="12072" width="8.140625" style="2" customWidth="1"/>
    <col min="12073" max="12074" width="9.42578125" style="2" customWidth="1"/>
    <col min="12075" max="12079" width="0" style="2" hidden="1" customWidth="1"/>
    <col min="12080" max="12285" width="9.140625" style="2"/>
    <col min="12286" max="12286" width="5.140625" style="2" customWidth="1"/>
    <col min="12287" max="12287" width="41.7109375" style="2" customWidth="1"/>
    <col min="12288" max="12288" width="11.85546875" style="2" customWidth="1"/>
    <col min="12289" max="12289" width="13.140625" style="2" customWidth="1"/>
    <col min="12290" max="12290" width="7.42578125" style="2" customWidth="1"/>
    <col min="12291" max="12291" width="37.28515625" style="2" customWidth="1"/>
    <col min="12292" max="12294" width="0" style="2" hidden="1" customWidth="1"/>
    <col min="12295" max="12296" width="8.140625" style="2" customWidth="1"/>
    <col min="12297" max="12303" width="8.140625" style="2" bestFit="1" customWidth="1"/>
    <col min="12304" max="12304" width="8.5703125" style="2" customWidth="1"/>
    <col min="12305" max="12327" width="8.140625" style="2" bestFit="1" customWidth="1"/>
    <col min="12328" max="12328" width="8.140625" style="2" customWidth="1"/>
    <col min="12329" max="12330" width="9.42578125" style="2" customWidth="1"/>
    <col min="12331" max="12335" width="0" style="2" hidden="1" customWidth="1"/>
    <col min="12336" max="12541" width="9.140625" style="2"/>
    <col min="12542" max="12542" width="5.140625" style="2" customWidth="1"/>
    <col min="12543" max="12543" width="41.7109375" style="2" customWidth="1"/>
    <col min="12544" max="12544" width="11.85546875" style="2" customWidth="1"/>
    <col min="12545" max="12545" width="13.140625" style="2" customWidth="1"/>
    <col min="12546" max="12546" width="7.42578125" style="2" customWidth="1"/>
    <col min="12547" max="12547" width="37.28515625" style="2" customWidth="1"/>
    <col min="12548" max="12550" width="0" style="2" hidden="1" customWidth="1"/>
    <col min="12551" max="12552" width="8.140625" style="2" customWidth="1"/>
    <col min="12553" max="12559" width="8.140625" style="2" bestFit="1" customWidth="1"/>
    <col min="12560" max="12560" width="8.5703125" style="2" customWidth="1"/>
    <col min="12561" max="12583" width="8.140625" style="2" bestFit="1" customWidth="1"/>
    <col min="12584" max="12584" width="8.140625" style="2" customWidth="1"/>
    <col min="12585" max="12586" width="9.42578125" style="2" customWidth="1"/>
    <col min="12587" max="12591" width="0" style="2" hidden="1" customWidth="1"/>
    <col min="12592" max="12797" width="9.140625" style="2"/>
    <col min="12798" max="12798" width="5.140625" style="2" customWidth="1"/>
    <col min="12799" max="12799" width="41.7109375" style="2" customWidth="1"/>
    <col min="12800" max="12800" width="11.85546875" style="2" customWidth="1"/>
    <col min="12801" max="12801" width="13.140625" style="2" customWidth="1"/>
    <col min="12802" max="12802" width="7.42578125" style="2" customWidth="1"/>
    <col min="12803" max="12803" width="37.28515625" style="2" customWidth="1"/>
    <col min="12804" max="12806" width="0" style="2" hidden="1" customWidth="1"/>
    <col min="12807" max="12808" width="8.140625" style="2" customWidth="1"/>
    <col min="12809" max="12815" width="8.140625" style="2" bestFit="1" customWidth="1"/>
    <col min="12816" max="12816" width="8.5703125" style="2" customWidth="1"/>
    <col min="12817" max="12839" width="8.140625" style="2" bestFit="1" customWidth="1"/>
    <col min="12840" max="12840" width="8.140625" style="2" customWidth="1"/>
    <col min="12841" max="12842" width="9.42578125" style="2" customWidth="1"/>
    <col min="12843" max="12847" width="0" style="2" hidden="1" customWidth="1"/>
    <col min="12848" max="13053" width="9.140625" style="2"/>
    <col min="13054" max="13054" width="5.140625" style="2" customWidth="1"/>
    <col min="13055" max="13055" width="41.7109375" style="2" customWidth="1"/>
    <col min="13056" max="13056" width="11.85546875" style="2" customWidth="1"/>
    <col min="13057" max="13057" width="13.140625" style="2" customWidth="1"/>
    <col min="13058" max="13058" width="7.42578125" style="2" customWidth="1"/>
    <col min="13059" max="13059" width="37.28515625" style="2" customWidth="1"/>
    <col min="13060" max="13062" width="0" style="2" hidden="1" customWidth="1"/>
    <col min="13063" max="13064" width="8.140625" style="2" customWidth="1"/>
    <col min="13065" max="13071" width="8.140625" style="2" bestFit="1" customWidth="1"/>
    <col min="13072" max="13072" width="8.5703125" style="2" customWidth="1"/>
    <col min="13073" max="13095" width="8.140625" style="2" bestFit="1" customWidth="1"/>
    <col min="13096" max="13096" width="8.140625" style="2" customWidth="1"/>
    <col min="13097" max="13098" width="9.42578125" style="2" customWidth="1"/>
    <col min="13099" max="13103" width="0" style="2" hidden="1" customWidth="1"/>
    <col min="13104" max="13309" width="9.140625" style="2"/>
    <col min="13310" max="13310" width="5.140625" style="2" customWidth="1"/>
    <col min="13311" max="13311" width="41.7109375" style="2" customWidth="1"/>
    <col min="13312" max="13312" width="11.85546875" style="2" customWidth="1"/>
    <col min="13313" max="13313" width="13.140625" style="2" customWidth="1"/>
    <col min="13314" max="13314" width="7.42578125" style="2" customWidth="1"/>
    <col min="13315" max="13315" width="37.28515625" style="2" customWidth="1"/>
    <col min="13316" max="13318" width="0" style="2" hidden="1" customWidth="1"/>
    <col min="13319" max="13320" width="8.140625" style="2" customWidth="1"/>
    <col min="13321" max="13327" width="8.140625" style="2" bestFit="1" customWidth="1"/>
    <col min="13328" max="13328" width="8.5703125" style="2" customWidth="1"/>
    <col min="13329" max="13351" width="8.140625" style="2" bestFit="1" customWidth="1"/>
    <col min="13352" max="13352" width="8.140625" style="2" customWidth="1"/>
    <col min="13353" max="13354" width="9.42578125" style="2" customWidth="1"/>
    <col min="13355" max="13359" width="0" style="2" hidden="1" customWidth="1"/>
    <col min="13360" max="13565" width="9.140625" style="2"/>
    <col min="13566" max="13566" width="5.140625" style="2" customWidth="1"/>
    <col min="13567" max="13567" width="41.7109375" style="2" customWidth="1"/>
    <col min="13568" max="13568" width="11.85546875" style="2" customWidth="1"/>
    <col min="13569" max="13569" width="13.140625" style="2" customWidth="1"/>
    <col min="13570" max="13570" width="7.42578125" style="2" customWidth="1"/>
    <col min="13571" max="13571" width="37.28515625" style="2" customWidth="1"/>
    <col min="13572" max="13574" width="0" style="2" hidden="1" customWidth="1"/>
    <col min="13575" max="13576" width="8.140625" style="2" customWidth="1"/>
    <col min="13577" max="13583" width="8.140625" style="2" bestFit="1" customWidth="1"/>
    <col min="13584" max="13584" width="8.5703125" style="2" customWidth="1"/>
    <col min="13585" max="13607" width="8.140625" style="2" bestFit="1" customWidth="1"/>
    <col min="13608" max="13608" width="8.140625" style="2" customWidth="1"/>
    <col min="13609" max="13610" width="9.42578125" style="2" customWidth="1"/>
    <col min="13611" max="13615" width="0" style="2" hidden="1" customWidth="1"/>
    <col min="13616" max="13821" width="9.140625" style="2"/>
    <col min="13822" max="13822" width="5.140625" style="2" customWidth="1"/>
    <col min="13823" max="13823" width="41.7109375" style="2" customWidth="1"/>
    <col min="13824" max="13824" width="11.85546875" style="2" customWidth="1"/>
    <col min="13825" max="13825" width="13.140625" style="2" customWidth="1"/>
    <col min="13826" max="13826" width="7.42578125" style="2" customWidth="1"/>
    <col min="13827" max="13827" width="37.28515625" style="2" customWidth="1"/>
    <col min="13828" max="13830" width="0" style="2" hidden="1" customWidth="1"/>
    <col min="13831" max="13832" width="8.140625" style="2" customWidth="1"/>
    <col min="13833" max="13839" width="8.140625" style="2" bestFit="1" customWidth="1"/>
    <col min="13840" max="13840" width="8.5703125" style="2" customWidth="1"/>
    <col min="13841" max="13863" width="8.140625" style="2" bestFit="1" customWidth="1"/>
    <col min="13864" max="13864" width="8.140625" style="2" customWidth="1"/>
    <col min="13865" max="13866" width="9.42578125" style="2" customWidth="1"/>
    <col min="13867" max="13871" width="0" style="2" hidden="1" customWidth="1"/>
    <col min="13872" max="14077" width="9.140625" style="2"/>
    <col min="14078" max="14078" width="5.140625" style="2" customWidth="1"/>
    <col min="14079" max="14079" width="41.7109375" style="2" customWidth="1"/>
    <col min="14080" max="14080" width="11.85546875" style="2" customWidth="1"/>
    <col min="14081" max="14081" width="13.140625" style="2" customWidth="1"/>
    <col min="14082" max="14082" width="7.42578125" style="2" customWidth="1"/>
    <col min="14083" max="14083" width="37.28515625" style="2" customWidth="1"/>
    <col min="14084" max="14086" width="0" style="2" hidden="1" customWidth="1"/>
    <col min="14087" max="14088" width="8.140625" style="2" customWidth="1"/>
    <col min="14089" max="14095" width="8.140625" style="2" bestFit="1" customWidth="1"/>
    <col min="14096" max="14096" width="8.5703125" style="2" customWidth="1"/>
    <col min="14097" max="14119" width="8.140625" style="2" bestFit="1" customWidth="1"/>
    <col min="14120" max="14120" width="8.140625" style="2" customWidth="1"/>
    <col min="14121" max="14122" width="9.42578125" style="2" customWidth="1"/>
    <col min="14123" max="14127" width="0" style="2" hidden="1" customWidth="1"/>
    <col min="14128" max="14333" width="9.140625" style="2"/>
    <col min="14334" max="14334" width="5.140625" style="2" customWidth="1"/>
    <col min="14335" max="14335" width="41.7109375" style="2" customWidth="1"/>
    <col min="14336" max="14336" width="11.85546875" style="2" customWidth="1"/>
    <col min="14337" max="14337" width="13.140625" style="2" customWidth="1"/>
    <col min="14338" max="14338" width="7.42578125" style="2" customWidth="1"/>
    <col min="14339" max="14339" width="37.28515625" style="2" customWidth="1"/>
    <col min="14340" max="14342" width="0" style="2" hidden="1" customWidth="1"/>
    <col min="14343" max="14344" width="8.140625" style="2" customWidth="1"/>
    <col min="14345" max="14351" width="8.140625" style="2" bestFit="1" customWidth="1"/>
    <col min="14352" max="14352" width="8.5703125" style="2" customWidth="1"/>
    <col min="14353" max="14375" width="8.140625" style="2" bestFit="1" customWidth="1"/>
    <col min="14376" max="14376" width="8.140625" style="2" customWidth="1"/>
    <col min="14377" max="14378" width="9.42578125" style="2" customWidth="1"/>
    <col min="14379" max="14383" width="0" style="2" hidden="1" customWidth="1"/>
    <col min="14384" max="14589" width="9.140625" style="2"/>
    <col min="14590" max="14590" width="5.140625" style="2" customWidth="1"/>
    <col min="14591" max="14591" width="41.7109375" style="2" customWidth="1"/>
    <col min="14592" max="14592" width="11.85546875" style="2" customWidth="1"/>
    <col min="14593" max="14593" width="13.140625" style="2" customWidth="1"/>
    <col min="14594" max="14594" width="7.42578125" style="2" customWidth="1"/>
    <col min="14595" max="14595" width="37.28515625" style="2" customWidth="1"/>
    <col min="14596" max="14598" width="0" style="2" hidden="1" customWidth="1"/>
    <col min="14599" max="14600" width="8.140625" style="2" customWidth="1"/>
    <col min="14601" max="14607" width="8.140625" style="2" bestFit="1" customWidth="1"/>
    <col min="14608" max="14608" width="8.5703125" style="2" customWidth="1"/>
    <col min="14609" max="14631" width="8.140625" style="2" bestFit="1" customWidth="1"/>
    <col min="14632" max="14632" width="8.140625" style="2" customWidth="1"/>
    <col min="14633" max="14634" width="9.42578125" style="2" customWidth="1"/>
    <col min="14635" max="14639" width="0" style="2" hidden="1" customWidth="1"/>
    <col min="14640" max="14845" width="9.140625" style="2"/>
    <col min="14846" max="14846" width="5.140625" style="2" customWidth="1"/>
    <col min="14847" max="14847" width="41.7109375" style="2" customWidth="1"/>
    <col min="14848" max="14848" width="11.85546875" style="2" customWidth="1"/>
    <col min="14849" max="14849" width="13.140625" style="2" customWidth="1"/>
    <col min="14850" max="14850" width="7.42578125" style="2" customWidth="1"/>
    <col min="14851" max="14851" width="37.28515625" style="2" customWidth="1"/>
    <col min="14852" max="14854" width="0" style="2" hidden="1" customWidth="1"/>
    <col min="14855" max="14856" width="8.140625" style="2" customWidth="1"/>
    <col min="14857" max="14863" width="8.140625" style="2" bestFit="1" customWidth="1"/>
    <col min="14864" max="14864" width="8.5703125" style="2" customWidth="1"/>
    <col min="14865" max="14887" width="8.140625" style="2" bestFit="1" customWidth="1"/>
    <col min="14888" max="14888" width="8.140625" style="2" customWidth="1"/>
    <col min="14889" max="14890" width="9.42578125" style="2" customWidth="1"/>
    <col min="14891" max="14895" width="0" style="2" hidden="1" customWidth="1"/>
    <col min="14896" max="15101" width="9.140625" style="2"/>
    <col min="15102" max="15102" width="5.140625" style="2" customWidth="1"/>
    <col min="15103" max="15103" width="41.7109375" style="2" customWidth="1"/>
    <col min="15104" max="15104" width="11.85546875" style="2" customWidth="1"/>
    <col min="15105" max="15105" width="13.140625" style="2" customWidth="1"/>
    <col min="15106" max="15106" width="7.42578125" style="2" customWidth="1"/>
    <col min="15107" max="15107" width="37.28515625" style="2" customWidth="1"/>
    <col min="15108" max="15110" width="0" style="2" hidden="1" customWidth="1"/>
    <col min="15111" max="15112" width="8.140625" style="2" customWidth="1"/>
    <col min="15113" max="15119" width="8.140625" style="2" bestFit="1" customWidth="1"/>
    <col min="15120" max="15120" width="8.5703125" style="2" customWidth="1"/>
    <col min="15121" max="15143" width="8.140625" style="2" bestFit="1" customWidth="1"/>
    <col min="15144" max="15144" width="8.140625" style="2" customWidth="1"/>
    <col min="15145" max="15146" width="9.42578125" style="2" customWidth="1"/>
    <col min="15147" max="15151" width="0" style="2" hidden="1" customWidth="1"/>
    <col min="15152" max="15357" width="9.140625" style="2"/>
    <col min="15358" max="15358" width="5.140625" style="2" customWidth="1"/>
    <col min="15359" max="15359" width="41.7109375" style="2" customWidth="1"/>
    <col min="15360" max="15360" width="11.85546875" style="2" customWidth="1"/>
    <col min="15361" max="15361" width="13.140625" style="2" customWidth="1"/>
    <col min="15362" max="15362" width="7.42578125" style="2" customWidth="1"/>
    <col min="15363" max="15363" width="37.28515625" style="2" customWidth="1"/>
    <col min="15364" max="15366" width="0" style="2" hidden="1" customWidth="1"/>
    <col min="15367" max="15368" width="8.140625" style="2" customWidth="1"/>
    <col min="15369" max="15375" width="8.140625" style="2" bestFit="1" customWidth="1"/>
    <col min="15376" max="15376" width="8.5703125" style="2" customWidth="1"/>
    <col min="15377" max="15399" width="8.140625" style="2" bestFit="1" customWidth="1"/>
    <col min="15400" max="15400" width="8.140625" style="2" customWidth="1"/>
    <col min="15401" max="15402" width="9.42578125" style="2" customWidth="1"/>
    <col min="15403" max="15407" width="0" style="2" hidden="1" customWidth="1"/>
    <col min="15408" max="15613" width="9.140625" style="2"/>
    <col min="15614" max="15614" width="5.140625" style="2" customWidth="1"/>
    <col min="15615" max="15615" width="41.7109375" style="2" customWidth="1"/>
    <col min="15616" max="15616" width="11.85546875" style="2" customWidth="1"/>
    <col min="15617" max="15617" width="13.140625" style="2" customWidth="1"/>
    <col min="15618" max="15618" width="7.42578125" style="2" customWidth="1"/>
    <col min="15619" max="15619" width="37.28515625" style="2" customWidth="1"/>
    <col min="15620" max="15622" width="0" style="2" hidden="1" customWidth="1"/>
    <col min="15623" max="15624" width="8.140625" style="2" customWidth="1"/>
    <col min="15625" max="15631" width="8.140625" style="2" bestFit="1" customWidth="1"/>
    <col min="15632" max="15632" width="8.5703125" style="2" customWidth="1"/>
    <col min="15633" max="15655" width="8.140625" style="2" bestFit="1" customWidth="1"/>
    <col min="15656" max="15656" width="8.140625" style="2" customWidth="1"/>
    <col min="15657" max="15658" width="9.42578125" style="2" customWidth="1"/>
    <col min="15659" max="15663" width="0" style="2" hidden="1" customWidth="1"/>
    <col min="15664" max="15869" width="9.140625" style="2"/>
    <col min="15870" max="15870" width="5.140625" style="2" customWidth="1"/>
    <col min="15871" max="15871" width="41.7109375" style="2" customWidth="1"/>
    <col min="15872" max="15872" width="11.85546875" style="2" customWidth="1"/>
    <col min="15873" max="15873" width="13.140625" style="2" customWidth="1"/>
    <col min="15874" max="15874" width="7.42578125" style="2" customWidth="1"/>
    <col min="15875" max="15875" width="37.28515625" style="2" customWidth="1"/>
    <col min="15876" max="15878" width="0" style="2" hidden="1" customWidth="1"/>
    <col min="15879" max="15880" width="8.140625" style="2" customWidth="1"/>
    <col min="15881" max="15887" width="8.140625" style="2" bestFit="1" customWidth="1"/>
    <col min="15888" max="15888" width="8.5703125" style="2" customWidth="1"/>
    <col min="15889" max="15911" width="8.140625" style="2" bestFit="1" customWidth="1"/>
    <col min="15912" max="15912" width="8.140625" style="2" customWidth="1"/>
    <col min="15913" max="15914" width="9.42578125" style="2" customWidth="1"/>
    <col min="15915" max="15919" width="0" style="2" hidden="1" customWidth="1"/>
    <col min="15920" max="16125" width="9.140625" style="2"/>
    <col min="16126" max="16126" width="5.140625" style="2" customWidth="1"/>
    <col min="16127" max="16127" width="41.7109375" style="2" customWidth="1"/>
    <col min="16128" max="16128" width="11.85546875" style="2" customWidth="1"/>
    <col min="16129" max="16129" width="13.140625" style="2" customWidth="1"/>
    <col min="16130" max="16130" width="7.42578125" style="2" customWidth="1"/>
    <col min="16131" max="16131" width="37.28515625" style="2" customWidth="1"/>
    <col min="16132" max="16134" width="0" style="2" hidden="1" customWidth="1"/>
    <col min="16135" max="16136" width="8.140625" style="2" customWidth="1"/>
    <col min="16137" max="16143" width="8.140625" style="2" bestFit="1" customWidth="1"/>
    <col min="16144" max="16144" width="8.5703125" style="2" customWidth="1"/>
    <col min="16145" max="16167" width="8.140625" style="2" bestFit="1" customWidth="1"/>
    <col min="16168" max="16168" width="8.140625" style="2" customWidth="1"/>
    <col min="16169" max="16170" width="9.42578125" style="2" customWidth="1"/>
    <col min="16171" max="16175" width="0" style="2" hidden="1" customWidth="1"/>
    <col min="16176" max="16384" width="9.140625" style="2"/>
  </cols>
  <sheetData>
    <row r="2" spans="2:47" ht="16.5" customHeight="1" thickBot="1" x14ac:dyDescent="0.3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  <c r="Y2" s="103"/>
      <c r="Z2" s="10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47" s="10" customFormat="1" ht="15" thickTop="1" x14ac:dyDescent="0.25">
      <c r="B3" s="96" t="s">
        <v>1</v>
      </c>
      <c r="C3" s="3"/>
      <c r="D3" s="98" t="s">
        <v>2</v>
      </c>
      <c r="E3" s="4"/>
      <c r="F3" s="104" t="s">
        <v>3</v>
      </c>
      <c r="G3" s="5" t="s">
        <v>4</v>
      </c>
      <c r="H3" s="6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7" t="s">
        <v>21</v>
      </c>
      <c r="Y3" s="7" t="s">
        <v>22</v>
      </c>
      <c r="Z3" s="7">
        <v>19</v>
      </c>
      <c r="AA3" s="7">
        <v>20</v>
      </c>
      <c r="AB3" s="7">
        <v>21</v>
      </c>
      <c r="AC3" s="7">
        <v>22</v>
      </c>
      <c r="AD3" s="7">
        <v>23</v>
      </c>
      <c r="AE3" s="7">
        <v>24</v>
      </c>
      <c r="AF3" s="7">
        <v>25</v>
      </c>
      <c r="AG3" s="7">
        <v>26</v>
      </c>
      <c r="AH3" s="7">
        <v>27</v>
      </c>
      <c r="AI3" s="7">
        <v>28</v>
      </c>
      <c r="AJ3" s="7">
        <v>29</v>
      </c>
      <c r="AK3" s="7">
        <v>30</v>
      </c>
      <c r="AL3" s="7">
        <v>31</v>
      </c>
      <c r="AM3" s="7">
        <v>32</v>
      </c>
      <c r="AN3" s="7">
        <v>33</v>
      </c>
      <c r="AO3" s="7">
        <v>34</v>
      </c>
      <c r="AP3" s="7">
        <v>35</v>
      </c>
      <c r="AQ3" s="7">
        <v>36</v>
      </c>
      <c r="AR3" s="7">
        <v>37</v>
      </c>
      <c r="AS3" s="8">
        <v>38</v>
      </c>
      <c r="AT3" s="7">
        <v>39</v>
      </c>
      <c r="AU3" s="9">
        <v>40</v>
      </c>
    </row>
    <row r="4" spans="2:47" s="10" customFormat="1" ht="16.5" customHeight="1" thickBot="1" x14ac:dyDescent="0.3">
      <c r="B4" s="97"/>
      <c r="C4" s="11" t="s">
        <v>23</v>
      </c>
      <c r="D4" s="99"/>
      <c r="E4" s="12" t="s">
        <v>24</v>
      </c>
      <c r="F4" s="105"/>
      <c r="G4" s="13">
        <v>2022</v>
      </c>
      <c r="H4" s="14"/>
      <c r="I4" s="14"/>
      <c r="J4" s="14"/>
      <c r="K4" s="14"/>
      <c r="L4" s="14"/>
      <c r="M4" s="14"/>
      <c r="N4" s="14"/>
      <c r="O4" s="14"/>
      <c r="P4" s="15"/>
      <c r="Q4" s="14"/>
      <c r="R4" s="14"/>
      <c r="S4" s="14"/>
      <c r="T4" s="14"/>
      <c r="U4" s="15"/>
      <c r="V4" s="15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7"/>
      <c r="AT4" s="16"/>
      <c r="AU4" s="18"/>
    </row>
    <row r="5" spans="2:47" s="10" customFormat="1" ht="20.25" customHeight="1" thickTop="1" x14ac:dyDescent="0.25">
      <c r="B5" s="19" t="s">
        <v>25</v>
      </c>
      <c r="C5" s="20">
        <v>3036003</v>
      </c>
      <c r="D5" s="21">
        <v>0.83333333333333337</v>
      </c>
      <c r="E5" s="22"/>
      <c r="F5" s="23" t="s">
        <v>26</v>
      </c>
      <c r="G5" s="24">
        <v>1777.5098710487896</v>
      </c>
      <c r="H5" s="24">
        <f>+G5*5.47%+G5</f>
        <v>1874.7396609951584</v>
      </c>
      <c r="I5" s="24">
        <f>H5*1.03</f>
        <v>1930.9818508250132</v>
      </c>
      <c r="J5" s="24">
        <f>$H$5*1.06</f>
        <v>1987.2240406548681</v>
      </c>
      <c r="K5" s="24">
        <f>$H$5*1.09</f>
        <v>2043.4662304847227</v>
      </c>
      <c r="L5" s="24">
        <f>$H$5*1.12</f>
        <v>2099.7084203145778</v>
      </c>
      <c r="M5" s="24">
        <f>$H$5*1.15</f>
        <v>2155.9506101444322</v>
      </c>
      <c r="N5" s="24">
        <f>$H$5*1.18</f>
        <v>2212.1927999742866</v>
      </c>
      <c r="O5" s="24">
        <f>$H$5*1.21</f>
        <v>2268.4349898041414</v>
      </c>
      <c r="P5" s="24">
        <f>$H$5*1.24</f>
        <v>2324.6771796339963</v>
      </c>
      <c r="Q5" s="24">
        <f>$H$5*1.27</f>
        <v>2380.9193694638511</v>
      </c>
      <c r="R5" s="24">
        <f>$H$5*1.3</f>
        <v>2437.161559293706</v>
      </c>
      <c r="S5" s="24">
        <f>$H$5*1.33</f>
        <v>2493.4037491235608</v>
      </c>
      <c r="T5" s="24">
        <f>$H$5*1.36</f>
        <v>2549.6459389534157</v>
      </c>
      <c r="U5" s="24">
        <f>$H$5*1.39</f>
        <v>2605.8881287832701</v>
      </c>
      <c r="V5" s="24">
        <f>$H$5*1.42</f>
        <v>2662.1303186131249</v>
      </c>
      <c r="W5" s="24">
        <f>$H$5*1.45</f>
        <v>2718.3725084429798</v>
      </c>
      <c r="X5" s="24">
        <f>$H$5*1.48</f>
        <v>2774.6146982728342</v>
      </c>
      <c r="Y5" s="24">
        <f>$H$5*1.51</f>
        <v>2830.856888102689</v>
      </c>
      <c r="Z5" s="24">
        <f>$H$5*1.54</f>
        <v>2887.0990779325439</v>
      </c>
      <c r="AA5" s="24">
        <f>$H$5*1.57</f>
        <v>2943.3412677623987</v>
      </c>
      <c r="AB5" s="24">
        <f>$H$5*1.6</f>
        <v>2999.5834575922536</v>
      </c>
      <c r="AC5" s="24">
        <f>$H$5*1.63</f>
        <v>3055.825647422108</v>
      </c>
      <c r="AD5" s="24">
        <f>$H$5*1.66</f>
        <v>3112.0678372519628</v>
      </c>
      <c r="AE5" s="24">
        <f>$H$5*1.69</f>
        <v>3168.3100270818177</v>
      </c>
      <c r="AF5" s="24">
        <f>$H$5*1.72</f>
        <v>3224.5522169116725</v>
      </c>
      <c r="AG5" s="24">
        <f>$H$5*1.75</f>
        <v>3280.7944067415274</v>
      </c>
      <c r="AH5" s="24">
        <f>$H$5*1.78</f>
        <v>3337.0365965713818</v>
      </c>
      <c r="AI5" s="24">
        <f>$H$5*1.81</f>
        <v>3393.2787864012366</v>
      </c>
      <c r="AJ5" s="24">
        <f>$H$5*1.84</f>
        <v>3449.5209762310915</v>
      </c>
      <c r="AK5" s="24">
        <f>$H$5*1.87</f>
        <v>3505.7631660609463</v>
      </c>
      <c r="AL5" s="24">
        <f>$H$5*1.89</f>
        <v>3543.2579592808493</v>
      </c>
      <c r="AM5" s="24">
        <f>$H$5*1.91</f>
        <v>3580.7527525007522</v>
      </c>
      <c r="AN5" s="24">
        <f>$H$5*1.93</f>
        <v>3618.2475457206556</v>
      </c>
      <c r="AO5" s="24">
        <f>$H$5*1.95</f>
        <v>3655.742338940559</v>
      </c>
      <c r="AP5" s="24">
        <f>$H$5*1.97</f>
        <v>3693.2371321604619</v>
      </c>
      <c r="AQ5" s="25"/>
      <c r="AR5" s="26"/>
      <c r="AS5" s="26"/>
      <c r="AT5" s="26"/>
      <c r="AU5" s="27"/>
    </row>
    <row r="6" spans="2:47" s="10" customFormat="1" ht="18.75" customHeight="1" x14ac:dyDescent="0.25">
      <c r="B6" s="28"/>
      <c r="C6" s="29"/>
      <c r="D6" s="30"/>
      <c r="E6" s="31"/>
      <c r="F6" s="32" t="s">
        <v>27</v>
      </c>
      <c r="G6" s="33">
        <v>1955.270858153669</v>
      </c>
      <c r="H6" s="33">
        <f>+G6*5.47%+G6</f>
        <v>2062.2241740946747</v>
      </c>
      <c r="I6" s="33">
        <f t="shared" ref="I6:AP6" si="0">+I5*1.1</f>
        <v>2124.0800359075147</v>
      </c>
      <c r="J6" s="33">
        <f t="shared" si="0"/>
        <v>2185.946444720355</v>
      </c>
      <c r="K6" s="33">
        <f t="shared" si="0"/>
        <v>2247.8128535331953</v>
      </c>
      <c r="L6" s="33">
        <f t="shared" si="0"/>
        <v>2309.6792623460356</v>
      </c>
      <c r="M6" s="33">
        <f t="shared" si="0"/>
        <v>2371.5456711588754</v>
      </c>
      <c r="N6" s="33">
        <f t="shared" si="0"/>
        <v>2433.4120799717152</v>
      </c>
      <c r="O6" s="33">
        <f t="shared" si="0"/>
        <v>2495.278488784556</v>
      </c>
      <c r="P6" s="33">
        <f t="shared" si="0"/>
        <v>2557.1448975973963</v>
      </c>
      <c r="Q6" s="33">
        <f t="shared" si="0"/>
        <v>2619.0113064102366</v>
      </c>
      <c r="R6" s="33">
        <f t="shared" si="0"/>
        <v>2680.8777152230768</v>
      </c>
      <c r="S6" s="33">
        <f t="shared" si="0"/>
        <v>2742.7441240359171</v>
      </c>
      <c r="T6" s="33">
        <f t="shared" si="0"/>
        <v>2804.6105328487574</v>
      </c>
      <c r="U6" s="33">
        <f t="shared" si="0"/>
        <v>2866.4769416615973</v>
      </c>
      <c r="V6" s="33">
        <f t="shared" si="0"/>
        <v>2928.3433504744376</v>
      </c>
      <c r="W6" s="33">
        <f t="shared" si="0"/>
        <v>2990.2097592872778</v>
      </c>
      <c r="X6" s="33">
        <f t="shared" si="0"/>
        <v>3052.0761681001177</v>
      </c>
      <c r="Y6" s="33">
        <f t="shared" si="0"/>
        <v>3113.942576912958</v>
      </c>
      <c r="Z6" s="33">
        <f t="shared" si="0"/>
        <v>3175.8089857257987</v>
      </c>
      <c r="AA6" s="33">
        <f t="shared" si="0"/>
        <v>3237.675394538639</v>
      </c>
      <c r="AB6" s="33">
        <f t="shared" si="0"/>
        <v>3299.5418033514793</v>
      </c>
      <c r="AC6" s="33">
        <f t="shared" si="0"/>
        <v>3361.4082121643191</v>
      </c>
      <c r="AD6" s="33">
        <f t="shared" si="0"/>
        <v>3423.2746209771594</v>
      </c>
      <c r="AE6" s="33">
        <f t="shared" si="0"/>
        <v>3485.1410297899997</v>
      </c>
      <c r="AF6" s="33">
        <f t="shared" si="0"/>
        <v>3547.00743860284</v>
      </c>
      <c r="AG6" s="33">
        <f t="shared" si="0"/>
        <v>3608.8738474156803</v>
      </c>
      <c r="AH6" s="33">
        <f t="shared" si="0"/>
        <v>3670.7402562285201</v>
      </c>
      <c r="AI6" s="33">
        <f t="shared" si="0"/>
        <v>3732.6066650413604</v>
      </c>
      <c r="AJ6" s="33">
        <f t="shared" si="0"/>
        <v>3794.4730738542007</v>
      </c>
      <c r="AK6" s="33">
        <f t="shared" si="0"/>
        <v>3856.3394826670415</v>
      </c>
      <c r="AL6" s="33">
        <f t="shared" si="0"/>
        <v>3897.5837552089347</v>
      </c>
      <c r="AM6" s="33">
        <f t="shared" si="0"/>
        <v>3938.8280277508279</v>
      </c>
      <c r="AN6" s="33">
        <f t="shared" si="0"/>
        <v>3980.0723002927216</v>
      </c>
      <c r="AO6" s="33">
        <f t="shared" si="0"/>
        <v>4021.3165728346153</v>
      </c>
      <c r="AP6" s="33">
        <f t="shared" si="0"/>
        <v>4062.5608453765085</v>
      </c>
      <c r="AQ6" s="34"/>
      <c r="AR6" s="35"/>
      <c r="AS6" s="35"/>
      <c r="AT6" s="35"/>
      <c r="AU6" s="36"/>
    </row>
    <row r="7" spans="2:47" s="10" customFormat="1" ht="15" customHeight="1" x14ac:dyDescent="0.25">
      <c r="B7" s="28"/>
      <c r="C7" s="29"/>
      <c r="D7" s="30"/>
      <c r="E7" s="31"/>
      <c r="F7" s="37" t="s">
        <v>28</v>
      </c>
      <c r="G7" s="33">
        <v>2248.5499868767188</v>
      </c>
      <c r="H7" s="33">
        <f>+G7*5.47%+G7+0.01</f>
        <v>2371.5556711588756</v>
      </c>
      <c r="I7" s="33">
        <f t="shared" ref="I7:AK7" si="1">+I6*1.15</f>
        <v>2442.6920412936415</v>
      </c>
      <c r="J7" s="33">
        <f t="shared" si="1"/>
        <v>2513.8384114284081</v>
      </c>
      <c r="K7" s="33">
        <f t="shared" si="1"/>
        <v>2584.9847815631742</v>
      </c>
      <c r="L7" s="33">
        <f t="shared" si="1"/>
        <v>2656.1311516979408</v>
      </c>
      <c r="M7" s="33">
        <f t="shared" si="1"/>
        <v>2727.2775218327065</v>
      </c>
      <c r="N7" s="33">
        <f t="shared" si="1"/>
        <v>2798.4238919674722</v>
      </c>
      <c r="O7" s="33">
        <f t="shared" si="1"/>
        <v>2869.5702621022392</v>
      </c>
      <c r="P7" s="33">
        <f t="shared" si="1"/>
        <v>2940.7166322370053</v>
      </c>
      <c r="Q7" s="33">
        <f t="shared" si="1"/>
        <v>3011.8630023717719</v>
      </c>
      <c r="R7" s="33">
        <f t="shared" si="1"/>
        <v>3083.0093725065381</v>
      </c>
      <c r="S7" s="33">
        <f t="shared" si="1"/>
        <v>3154.1557426413046</v>
      </c>
      <c r="T7" s="33">
        <f t="shared" si="1"/>
        <v>3225.3021127760708</v>
      </c>
      <c r="U7" s="33">
        <f t="shared" si="1"/>
        <v>3296.4484829108364</v>
      </c>
      <c r="V7" s="33">
        <f t="shared" si="1"/>
        <v>3367.594853045603</v>
      </c>
      <c r="W7" s="33">
        <f t="shared" si="1"/>
        <v>3438.7412231803692</v>
      </c>
      <c r="X7" s="33">
        <f t="shared" si="1"/>
        <v>3509.8875933151353</v>
      </c>
      <c r="Y7" s="33">
        <f t="shared" si="1"/>
        <v>3581.0339634499014</v>
      </c>
      <c r="Z7" s="33">
        <f t="shared" si="1"/>
        <v>3652.1803335846685</v>
      </c>
      <c r="AA7" s="33">
        <f t="shared" si="1"/>
        <v>3723.3267037194346</v>
      </c>
      <c r="AB7" s="33">
        <f t="shared" si="1"/>
        <v>3794.4730738542007</v>
      </c>
      <c r="AC7" s="33">
        <f t="shared" si="1"/>
        <v>3865.6194439889669</v>
      </c>
      <c r="AD7" s="33">
        <f t="shared" si="1"/>
        <v>3936.765814123733</v>
      </c>
      <c r="AE7" s="33">
        <f t="shared" si="1"/>
        <v>4007.9121842584996</v>
      </c>
      <c r="AF7" s="33">
        <f t="shared" si="1"/>
        <v>4079.0585543932657</v>
      </c>
      <c r="AG7" s="33">
        <f t="shared" si="1"/>
        <v>4150.2049245280323</v>
      </c>
      <c r="AH7" s="33">
        <f t="shared" si="1"/>
        <v>4221.351294662798</v>
      </c>
      <c r="AI7" s="33">
        <f t="shared" si="1"/>
        <v>4292.4976647975645</v>
      </c>
      <c r="AJ7" s="33">
        <f t="shared" si="1"/>
        <v>4363.6440349323302</v>
      </c>
      <c r="AK7" s="33">
        <f t="shared" si="1"/>
        <v>4434.7904050670977</v>
      </c>
      <c r="AL7" s="33">
        <f>+AL6*1.15</f>
        <v>4482.2213184902748</v>
      </c>
      <c r="AM7" s="33">
        <f>+AM6*1.15</f>
        <v>4529.6522319134519</v>
      </c>
      <c r="AN7" s="33">
        <f>+AN6*1.15</f>
        <v>4577.0831453366291</v>
      </c>
      <c r="AO7" s="33">
        <f>+AO6*1.15</f>
        <v>4624.5140587598071</v>
      </c>
      <c r="AP7" s="33">
        <f>+AP6*1.15</f>
        <v>4671.9449721829842</v>
      </c>
      <c r="AQ7" s="34"/>
      <c r="AR7" s="35"/>
      <c r="AS7" s="35"/>
      <c r="AT7" s="35"/>
      <c r="AU7" s="36"/>
    </row>
    <row r="8" spans="2:47" s="10" customFormat="1" ht="24" customHeight="1" x14ac:dyDescent="0.25">
      <c r="B8" s="38" t="s">
        <v>29</v>
      </c>
      <c r="C8" s="39">
        <v>3036004</v>
      </c>
      <c r="D8" s="40">
        <v>0.83333333333333337</v>
      </c>
      <c r="E8" s="41"/>
      <c r="F8" s="42" t="s">
        <v>26</v>
      </c>
      <c r="G8" s="43">
        <v>1777.5098710487896</v>
      </c>
      <c r="H8" s="43">
        <f>+G8*5.47%+G8</f>
        <v>1874.7396609951584</v>
      </c>
      <c r="I8" s="43">
        <f>+I5</f>
        <v>1930.9818508250132</v>
      </c>
      <c r="J8" s="43">
        <f t="shared" ref="J8:AP8" si="2">+J5</f>
        <v>1987.2240406548681</v>
      </c>
      <c r="K8" s="43">
        <f t="shared" si="2"/>
        <v>2043.4662304847227</v>
      </c>
      <c r="L8" s="43">
        <f t="shared" si="2"/>
        <v>2099.7084203145778</v>
      </c>
      <c r="M8" s="43">
        <f t="shared" si="2"/>
        <v>2155.9506101444322</v>
      </c>
      <c r="N8" s="43">
        <f t="shared" si="2"/>
        <v>2212.1927999742866</v>
      </c>
      <c r="O8" s="43">
        <f t="shared" si="2"/>
        <v>2268.4349898041414</v>
      </c>
      <c r="P8" s="43">
        <f t="shared" si="2"/>
        <v>2324.6771796339963</v>
      </c>
      <c r="Q8" s="43">
        <f t="shared" si="2"/>
        <v>2380.9193694638511</v>
      </c>
      <c r="R8" s="43">
        <f t="shared" si="2"/>
        <v>2437.161559293706</v>
      </c>
      <c r="S8" s="43">
        <f t="shared" si="2"/>
        <v>2493.4037491235608</v>
      </c>
      <c r="T8" s="43">
        <f t="shared" si="2"/>
        <v>2549.6459389534157</v>
      </c>
      <c r="U8" s="43">
        <f t="shared" si="2"/>
        <v>2605.8881287832701</v>
      </c>
      <c r="V8" s="43">
        <f t="shared" si="2"/>
        <v>2662.1303186131249</v>
      </c>
      <c r="W8" s="43">
        <f t="shared" si="2"/>
        <v>2718.3725084429798</v>
      </c>
      <c r="X8" s="43">
        <f t="shared" si="2"/>
        <v>2774.6146982728342</v>
      </c>
      <c r="Y8" s="43">
        <f t="shared" si="2"/>
        <v>2830.856888102689</v>
      </c>
      <c r="Z8" s="43">
        <f t="shared" si="2"/>
        <v>2887.0990779325439</v>
      </c>
      <c r="AA8" s="43">
        <f t="shared" si="2"/>
        <v>2943.3412677623987</v>
      </c>
      <c r="AB8" s="43">
        <f t="shared" si="2"/>
        <v>2999.5834575922536</v>
      </c>
      <c r="AC8" s="43">
        <f t="shared" si="2"/>
        <v>3055.825647422108</v>
      </c>
      <c r="AD8" s="43">
        <f t="shared" si="2"/>
        <v>3112.0678372519628</v>
      </c>
      <c r="AE8" s="43">
        <f t="shared" si="2"/>
        <v>3168.3100270818177</v>
      </c>
      <c r="AF8" s="43">
        <f t="shared" si="2"/>
        <v>3224.5522169116725</v>
      </c>
      <c r="AG8" s="43">
        <f t="shared" si="2"/>
        <v>3280.7944067415274</v>
      </c>
      <c r="AH8" s="43">
        <f t="shared" si="2"/>
        <v>3337.0365965713818</v>
      </c>
      <c r="AI8" s="43">
        <f t="shared" si="2"/>
        <v>3393.2787864012366</v>
      </c>
      <c r="AJ8" s="43">
        <f t="shared" si="2"/>
        <v>3449.5209762310915</v>
      </c>
      <c r="AK8" s="43">
        <f t="shared" si="2"/>
        <v>3505.7631660609463</v>
      </c>
      <c r="AL8" s="43">
        <f t="shared" si="2"/>
        <v>3543.2579592808493</v>
      </c>
      <c r="AM8" s="43">
        <f t="shared" si="2"/>
        <v>3580.7527525007522</v>
      </c>
      <c r="AN8" s="43">
        <f t="shared" si="2"/>
        <v>3618.2475457206556</v>
      </c>
      <c r="AO8" s="43">
        <f t="shared" si="2"/>
        <v>3655.742338940559</v>
      </c>
      <c r="AP8" s="43">
        <f t="shared" si="2"/>
        <v>3693.2371321604619</v>
      </c>
      <c r="AQ8" s="44"/>
      <c r="AR8" s="45"/>
      <c r="AS8" s="45"/>
      <c r="AT8" s="45"/>
      <c r="AU8" s="46"/>
    </row>
    <row r="9" spans="2:47" s="10" customFormat="1" ht="19.5" customHeight="1" x14ac:dyDescent="0.25">
      <c r="B9" s="47"/>
      <c r="C9" s="39"/>
      <c r="D9" s="40"/>
      <c r="E9" s="41"/>
      <c r="F9" s="48" t="s">
        <v>27</v>
      </c>
      <c r="G9" s="49">
        <v>1955.2735278316686</v>
      </c>
      <c r="H9" s="49">
        <f>+G9*5.47%+G9-0.01</f>
        <v>2062.2169898040606</v>
      </c>
      <c r="I9" s="49">
        <f t="shared" ref="I9:AP9" si="3">+I8*1.1</f>
        <v>2124.0800359075147</v>
      </c>
      <c r="J9" s="49">
        <f t="shared" si="3"/>
        <v>2185.946444720355</v>
      </c>
      <c r="K9" s="49">
        <f t="shared" si="3"/>
        <v>2247.8128535331953</v>
      </c>
      <c r="L9" s="49">
        <f t="shared" si="3"/>
        <v>2309.6792623460356</v>
      </c>
      <c r="M9" s="49">
        <f t="shared" si="3"/>
        <v>2371.5456711588754</v>
      </c>
      <c r="N9" s="49">
        <f t="shared" si="3"/>
        <v>2433.4120799717152</v>
      </c>
      <c r="O9" s="49">
        <f t="shared" si="3"/>
        <v>2495.278488784556</v>
      </c>
      <c r="P9" s="49">
        <f t="shared" si="3"/>
        <v>2557.1448975973963</v>
      </c>
      <c r="Q9" s="49">
        <f t="shared" si="3"/>
        <v>2619.0113064102366</v>
      </c>
      <c r="R9" s="49">
        <f t="shared" si="3"/>
        <v>2680.8777152230768</v>
      </c>
      <c r="S9" s="49">
        <f t="shared" si="3"/>
        <v>2742.7441240359171</v>
      </c>
      <c r="T9" s="49">
        <f t="shared" si="3"/>
        <v>2804.6105328487574</v>
      </c>
      <c r="U9" s="49">
        <f t="shared" si="3"/>
        <v>2866.4769416615973</v>
      </c>
      <c r="V9" s="49">
        <f t="shared" si="3"/>
        <v>2928.3433504744376</v>
      </c>
      <c r="W9" s="49">
        <f t="shared" si="3"/>
        <v>2990.2097592872778</v>
      </c>
      <c r="X9" s="49">
        <f t="shared" si="3"/>
        <v>3052.0761681001177</v>
      </c>
      <c r="Y9" s="49">
        <f t="shared" si="3"/>
        <v>3113.942576912958</v>
      </c>
      <c r="Z9" s="49">
        <f t="shared" si="3"/>
        <v>3175.8089857257987</v>
      </c>
      <c r="AA9" s="49">
        <f t="shared" si="3"/>
        <v>3237.675394538639</v>
      </c>
      <c r="AB9" s="49">
        <f t="shared" si="3"/>
        <v>3299.5418033514793</v>
      </c>
      <c r="AC9" s="49">
        <f t="shared" si="3"/>
        <v>3361.4082121643191</v>
      </c>
      <c r="AD9" s="49">
        <f t="shared" si="3"/>
        <v>3423.2746209771594</v>
      </c>
      <c r="AE9" s="49">
        <f t="shared" si="3"/>
        <v>3485.1410297899997</v>
      </c>
      <c r="AF9" s="49">
        <f t="shared" si="3"/>
        <v>3547.00743860284</v>
      </c>
      <c r="AG9" s="49">
        <f t="shared" si="3"/>
        <v>3608.8738474156803</v>
      </c>
      <c r="AH9" s="49">
        <f t="shared" si="3"/>
        <v>3670.7402562285201</v>
      </c>
      <c r="AI9" s="49">
        <f t="shared" si="3"/>
        <v>3732.6066650413604</v>
      </c>
      <c r="AJ9" s="49">
        <f t="shared" si="3"/>
        <v>3794.4730738542007</v>
      </c>
      <c r="AK9" s="49">
        <f t="shared" si="3"/>
        <v>3856.3394826670415</v>
      </c>
      <c r="AL9" s="49">
        <f t="shared" si="3"/>
        <v>3897.5837552089347</v>
      </c>
      <c r="AM9" s="49">
        <f t="shared" si="3"/>
        <v>3938.8280277508279</v>
      </c>
      <c r="AN9" s="49">
        <f t="shared" si="3"/>
        <v>3980.0723002927216</v>
      </c>
      <c r="AO9" s="49">
        <f t="shared" si="3"/>
        <v>4021.3165728346153</v>
      </c>
      <c r="AP9" s="49">
        <f t="shared" si="3"/>
        <v>4062.5608453765085</v>
      </c>
      <c r="AQ9" s="44"/>
      <c r="AR9" s="45"/>
      <c r="AS9" s="45"/>
      <c r="AT9" s="45"/>
      <c r="AU9" s="46"/>
    </row>
    <row r="10" spans="2:47" ht="22.5" customHeight="1" thickBot="1" x14ac:dyDescent="0.3">
      <c r="B10" s="50"/>
      <c r="C10" s="51"/>
      <c r="D10" s="52"/>
      <c r="E10" s="53"/>
      <c r="F10" s="52" t="s">
        <v>28</v>
      </c>
      <c r="G10" s="54">
        <v>2248.5545570064187</v>
      </c>
      <c r="H10" s="54">
        <f>+G10*5.47%+G10+0.01</f>
        <v>2371.5604912746699</v>
      </c>
      <c r="I10" s="54">
        <f t="shared" ref="I10:AP10" si="4">+I9*1.15</f>
        <v>2442.6920412936415</v>
      </c>
      <c r="J10" s="54">
        <f t="shared" si="4"/>
        <v>2513.8384114284081</v>
      </c>
      <c r="K10" s="54">
        <f t="shared" si="4"/>
        <v>2584.9847815631742</v>
      </c>
      <c r="L10" s="54">
        <f t="shared" si="4"/>
        <v>2656.1311516979408</v>
      </c>
      <c r="M10" s="54">
        <f t="shared" si="4"/>
        <v>2727.2775218327065</v>
      </c>
      <c r="N10" s="54">
        <f t="shared" si="4"/>
        <v>2798.4238919674722</v>
      </c>
      <c r="O10" s="54">
        <f t="shared" si="4"/>
        <v>2869.5702621022392</v>
      </c>
      <c r="P10" s="54">
        <f t="shared" si="4"/>
        <v>2940.7166322370053</v>
      </c>
      <c r="Q10" s="54">
        <f t="shared" si="4"/>
        <v>3011.8630023717719</v>
      </c>
      <c r="R10" s="54">
        <f t="shared" si="4"/>
        <v>3083.0093725065381</v>
      </c>
      <c r="S10" s="54">
        <f t="shared" si="4"/>
        <v>3154.1557426413046</v>
      </c>
      <c r="T10" s="54">
        <f t="shared" si="4"/>
        <v>3225.3021127760708</v>
      </c>
      <c r="U10" s="54">
        <f t="shared" si="4"/>
        <v>3296.4484829108364</v>
      </c>
      <c r="V10" s="54">
        <f t="shared" si="4"/>
        <v>3367.594853045603</v>
      </c>
      <c r="W10" s="54">
        <f t="shared" si="4"/>
        <v>3438.7412231803692</v>
      </c>
      <c r="X10" s="54">
        <f t="shared" si="4"/>
        <v>3509.8875933151353</v>
      </c>
      <c r="Y10" s="54">
        <f t="shared" si="4"/>
        <v>3581.0339634499014</v>
      </c>
      <c r="Z10" s="54">
        <f t="shared" si="4"/>
        <v>3652.1803335846685</v>
      </c>
      <c r="AA10" s="54">
        <f t="shared" si="4"/>
        <v>3723.3267037194346</v>
      </c>
      <c r="AB10" s="54">
        <f t="shared" si="4"/>
        <v>3794.4730738542007</v>
      </c>
      <c r="AC10" s="54">
        <f t="shared" si="4"/>
        <v>3865.6194439889669</v>
      </c>
      <c r="AD10" s="54">
        <f t="shared" si="4"/>
        <v>3936.765814123733</v>
      </c>
      <c r="AE10" s="54">
        <f t="shared" si="4"/>
        <v>4007.9121842584996</v>
      </c>
      <c r="AF10" s="54">
        <f t="shared" si="4"/>
        <v>4079.0585543932657</v>
      </c>
      <c r="AG10" s="54">
        <f t="shared" si="4"/>
        <v>4150.2049245280323</v>
      </c>
      <c r="AH10" s="54">
        <f t="shared" si="4"/>
        <v>4221.351294662798</v>
      </c>
      <c r="AI10" s="54">
        <f t="shared" si="4"/>
        <v>4292.4976647975645</v>
      </c>
      <c r="AJ10" s="54">
        <f t="shared" si="4"/>
        <v>4363.6440349323302</v>
      </c>
      <c r="AK10" s="54">
        <f t="shared" si="4"/>
        <v>4434.7904050670977</v>
      </c>
      <c r="AL10" s="54">
        <f t="shared" si="4"/>
        <v>4482.2213184902748</v>
      </c>
      <c r="AM10" s="54">
        <f t="shared" si="4"/>
        <v>4529.6522319134519</v>
      </c>
      <c r="AN10" s="54">
        <f t="shared" si="4"/>
        <v>4577.0831453366291</v>
      </c>
      <c r="AO10" s="54">
        <f t="shared" si="4"/>
        <v>4624.5140587598071</v>
      </c>
      <c r="AP10" s="54">
        <f t="shared" si="4"/>
        <v>4671.9449721829842</v>
      </c>
      <c r="AQ10" s="55"/>
      <c r="AR10" s="56"/>
      <c r="AS10" s="56"/>
      <c r="AT10" s="56"/>
      <c r="AU10" s="57"/>
    </row>
    <row r="11" spans="2:47" ht="15" thickTop="1" x14ac:dyDescent="0.25"/>
    <row r="13" spans="2:47" ht="18" thickBot="1" x14ac:dyDescent="0.35">
      <c r="B13" s="102" t="s">
        <v>30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3"/>
      <c r="Y13" s="103"/>
      <c r="Z13" s="10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2:47" ht="15" thickTop="1" x14ac:dyDescent="0.25">
      <c r="B14" s="96" t="s">
        <v>1</v>
      </c>
      <c r="C14" s="3"/>
      <c r="D14" s="98" t="s">
        <v>2</v>
      </c>
      <c r="E14" s="4"/>
      <c r="F14" s="100" t="s">
        <v>3</v>
      </c>
      <c r="G14" s="5" t="s">
        <v>4</v>
      </c>
      <c r="H14" s="5" t="s">
        <v>5</v>
      </c>
      <c r="I14" s="5" t="s">
        <v>6</v>
      </c>
      <c r="J14" s="5" t="s">
        <v>7</v>
      </c>
      <c r="K14" s="5" t="s">
        <v>8</v>
      </c>
      <c r="L14" s="5" t="s">
        <v>9</v>
      </c>
      <c r="M14" s="5" t="s">
        <v>10</v>
      </c>
      <c r="N14" s="5" t="s">
        <v>11</v>
      </c>
      <c r="O14" s="5" t="s">
        <v>12</v>
      </c>
      <c r="P14" s="5" t="s">
        <v>13</v>
      </c>
      <c r="Q14" s="5" t="s">
        <v>14</v>
      </c>
      <c r="R14" s="5" t="s">
        <v>15</v>
      </c>
      <c r="S14" s="5" t="s">
        <v>16</v>
      </c>
      <c r="T14" s="5" t="s">
        <v>17</v>
      </c>
      <c r="U14" s="5" t="s">
        <v>18</v>
      </c>
      <c r="V14" s="5" t="s">
        <v>19</v>
      </c>
      <c r="W14" s="5" t="s">
        <v>20</v>
      </c>
      <c r="X14" s="7" t="s">
        <v>21</v>
      </c>
      <c r="Y14" s="7" t="s">
        <v>22</v>
      </c>
      <c r="Z14" s="7">
        <v>19</v>
      </c>
      <c r="AA14" s="7">
        <v>20</v>
      </c>
      <c r="AB14" s="7">
        <v>21</v>
      </c>
      <c r="AC14" s="7">
        <v>22</v>
      </c>
      <c r="AD14" s="7">
        <v>23</v>
      </c>
      <c r="AE14" s="7">
        <v>24</v>
      </c>
      <c r="AF14" s="7">
        <v>25</v>
      </c>
      <c r="AG14" s="7">
        <v>26</v>
      </c>
      <c r="AH14" s="7">
        <v>27</v>
      </c>
      <c r="AI14" s="7">
        <v>28</v>
      </c>
      <c r="AJ14" s="7">
        <v>29</v>
      </c>
      <c r="AK14" s="7">
        <v>30</v>
      </c>
      <c r="AL14" s="7">
        <v>31</v>
      </c>
      <c r="AM14" s="7">
        <v>32</v>
      </c>
      <c r="AN14" s="7">
        <v>33</v>
      </c>
      <c r="AO14" s="7">
        <v>34</v>
      </c>
      <c r="AP14" s="7">
        <v>35</v>
      </c>
      <c r="AQ14" s="7">
        <v>36</v>
      </c>
      <c r="AR14" s="7">
        <v>37</v>
      </c>
      <c r="AS14" s="8">
        <v>38</v>
      </c>
      <c r="AT14" s="7">
        <v>39</v>
      </c>
      <c r="AU14" s="9">
        <v>40</v>
      </c>
    </row>
    <row r="15" spans="2:47" ht="15" thickBot="1" x14ac:dyDescent="0.3">
      <c r="B15" s="97"/>
      <c r="C15" s="11" t="s">
        <v>23</v>
      </c>
      <c r="D15" s="99"/>
      <c r="E15" s="12" t="s">
        <v>24</v>
      </c>
      <c r="F15" s="101"/>
      <c r="G15" s="13">
        <v>2022</v>
      </c>
      <c r="H15" s="14"/>
      <c r="I15" s="14"/>
      <c r="J15" s="14"/>
      <c r="K15" s="14"/>
      <c r="L15" s="14"/>
      <c r="M15" s="14"/>
      <c r="N15" s="14"/>
      <c r="O15" s="14"/>
      <c r="P15" s="15"/>
      <c r="Q15" s="14"/>
      <c r="R15" s="14"/>
      <c r="S15" s="14"/>
      <c r="T15" s="14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7"/>
      <c r="AT15" s="16"/>
      <c r="AU15" s="18"/>
    </row>
    <row r="16" spans="2:47" ht="15" thickTop="1" x14ac:dyDescent="0.25">
      <c r="B16" s="59" t="s">
        <v>31</v>
      </c>
      <c r="C16" s="60">
        <v>4036004</v>
      </c>
      <c r="D16" s="61" t="s">
        <v>32</v>
      </c>
      <c r="E16" s="62"/>
      <c r="F16" s="63" t="s">
        <v>33</v>
      </c>
      <c r="G16" s="64">
        <v>3231.8591649577993</v>
      </c>
      <c r="H16" s="64">
        <f>+G16*5.47%+G16</f>
        <v>3408.6418612809907</v>
      </c>
      <c r="I16" s="64">
        <f>H16*1.03</f>
        <v>3510.9011171194206</v>
      </c>
      <c r="J16" s="64">
        <f>$H$16*1.06</f>
        <v>3613.1603729578505</v>
      </c>
      <c r="K16" s="64">
        <f>$H$16*1.09</f>
        <v>3715.41962879628</v>
      </c>
      <c r="L16" s="64">
        <f>$H$16*1.12</f>
        <v>3817.6788846347099</v>
      </c>
      <c r="M16" s="64">
        <f>$H$16*1.15</f>
        <v>3919.9381404731389</v>
      </c>
      <c r="N16" s="64">
        <f>$H$16*1.18</f>
        <v>4022.1973963115688</v>
      </c>
      <c r="O16" s="64">
        <f>$H$16*1.21</f>
        <v>4124.4566521499983</v>
      </c>
      <c r="P16" s="64">
        <f>$H$16*1.24</f>
        <v>4226.7159079884286</v>
      </c>
      <c r="Q16" s="64">
        <f>$H$16*1.27</f>
        <v>4328.9751638268581</v>
      </c>
      <c r="R16" s="64">
        <f>$H$16*1.3</f>
        <v>4431.2344196652884</v>
      </c>
      <c r="S16" s="64">
        <f>$H$16*1.33</f>
        <v>4533.4936755037179</v>
      </c>
      <c r="T16" s="64">
        <f>$H$16*1.36</f>
        <v>4635.7529313421473</v>
      </c>
      <c r="U16" s="64">
        <f>$H$16*1.39</f>
        <v>4738.0121871805768</v>
      </c>
      <c r="V16" s="64">
        <f>$H$16*1.42</f>
        <v>4840.2714430190063</v>
      </c>
      <c r="W16" s="64">
        <f>$H$16*1.45</f>
        <v>4942.5306988574366</v>
      </c>
      <c r="X16" s="64">
        <f>$H$16*1.48</f>
        <v>5044.7899546958661</v>
      </c>
      <c r="Y16" s="64">
        <f>$H$16*1.51</f>
        <v>5147.0492105342964</v>
      </c>
      <c r="Z16" s="64">
        <f>$H$16*1.54</f>
        <v>5249.3084663727259</v>
      </c>
      <c r="AA16" s="64">
        <f>$H$16*1.57</f>
        <v>5351.5677222111553</v>
      </c>
      <c r="AB16" s="64">
        <f>$H$16*1.6</f>
        <v>5453.8269780495857</v>
      </c>
      <c r="AC16" s="64">
        <f>$H$16*1.63</f>
        <v>5556.0862338880142</v>
      </c>
      <c r="AD16" s="64">
        <f>$H$16*1.66</f>
        <v>5658.3454897264446</v>
      </c>
      <c r="AE16" s="64">
        <f>$H$16*1.69</f>
        <v>5760.6047455648741</v>
      </c>
      <c r="AF16" s="64">
        <f>$H$16*1.72</f>
        <v>5862.8640014033035</v>
      </c>
      <c r="AG16" s="64">
        <f>$H$16*1.75</f>
        <v>5965.1232572417339</v>
      </c>
      <c r="AH16" s="64">
        <f>$H$16*1.78</f>
        <v>6067.3825130801633</v>
      </c>
      <c r="AI16" s="64">
        <f>$H$16*1.81</f>
        <v>6169.6417689185937</v>
      </c>
      <c r="AJ16" s="64">
        <f>$H$16*1.84</f>
        <v>6271.9010247570232</v>
      </c>
      <c r="AK16" s="64">
        <f>$H$16*1.87</f>
        <v>6374.1602805954526</v>
      </c>
      <c r="AL16" s="64">
        <f>$H$16*1.89</f>
        <v>6442.3331178210719</v>
      </c>
      <c r="AM16" s="64">
        <f>$H$16*1.91</f>
        <v>6510.5059550466922</v>
      </c>
      <c r="AN16" s="64">
        <f>$H$16*1.93</f>
        <v>6578.6787922723115</v>
      </c>
      <c r="AO16" s="64">
        <f>$H$16*1.95</f>
        <v>6646.8516294979318</v>
      </c>
      <c r="AP16" s="64">
        <f>$H$16*1.97</f>
        <v>6715.024466723552</v>
      </c>
      <c r="AQ16" s="65"/>
      <c r="AR16" s="66"/>
      <c r="AS16" s="66"/>
      <c r="AT16" s="66"/>
      <c r="AU16" s="67"/>
    </row>
    <row r="17" spans="2:47" x14ac:dyDescent="0.25">
      <c r="B17" s="68"/>
      <c r="C17" s="69"/>
      <c r="D17" s="70"/>
      <c r="E17" s="71"/>
      <c r="F17" s="72" t="s">
        <v>34</v>
      </c>
      <c r="G17" s="73">
        <v>3555.0250814535793</v>
      </c>
      <c r="H17" s="73">
        <f>+G17*5.47%+G17+0.01</f>
        <v>3749.4949534090902</v>
      </c>
      <c r="I17" s="73">
        <f>I16*1.1</f>
        <v>3861.9912288313631</v>
      </c>
      <c r="J17" s="73">
        <f>J16*1.1</f>
        <v>3974.476410253636</v>
      </c>
      <c r="K17" s="73">
        <f t="shared" ref="K17:AP17" si="5">K16*1.1</f>
        <v>4086.9615916759085</v>
      </c>
      <c r="L17" s="73">
        <f t="shared" si="5"/>
        <v>4199.4467730981814</v>
      </c>
      <c r="M17" s="73">
        <f t="shared" si="5"/>
        <v>4311.9319545204535</v>
      </c>
      <c r="N17" s="73">
        <f t="shared" si="5"/>
        <v>4424.4171359427264</v>
      </c>
      <c r="O17" s="73">
        <f t="shared" si="5"/>
        <v>4536.9023173649985</v>
      </c>
      <c r="P17" s="73">
        <f t="shared" si="5"/>
        <v>4649.3874987872723</v>
      </c>
      <c r="Q17" s="73">
        <f t="shared" si="5"/>
        <v>4761.8726802095443</v>
      </c>
      <c r="R17" s="73">
        <f t="shared" si="5"/>
        <v>4874.3578616318173</v>
      </c>
      <c r="S17" s="73">
        <f t="shared" si="5"/>
        <v>4986.8430430540902</v>
      </c>
      <c r="T17" s="73">
        <f t="shared" si="5"/>
        <v>5099.3282244763623</v>
      </c>
      <c r="U17" s="73">
        <f t="shared" si="5"/>
        <v>5211.8134058986352</v>
      </c>
      <c r="V17" s="73">
        <f t="shared" si="5"/>
        <v>5324.2985873209072</v>
      </c>
      <c r="W17" s="73">
        <f t="shared" si="5"/>
        <v>5436.7837687431811</v>
      </c>
      <c r="X17" s="73">
        <f t="shared" si="5"/>
        <v>5549.2689501654531</v>
      </c>
      <c r="Y17" s="73">
        <f t="shared" si="5"/>
        <v>5661.754131587727</v>
      </c>
      <c r="Z17" s="73">
        <f t="shared" si="5"/>
        <v>5774.239313009999</v>
      </c>
      <c r="AA17" s="73">
        <f t="shared" si="5"/>
        <v>5886.7244944322711</v>
      </c>
      <c r="AB17" s="73">
        <f t="shared" si="5"/>
        <v>5999.2096758545449</v>
      </c>
      <c r="AC17" s="73">
        <f t="shared" si="5"/>
        <v>6111.694857276816</v>
      </c>
      <c r="AD17" s="73">
        <f t="shared" si="5"/>
        <v>6224.1800386990899</v>
      </c>
      <c r="AE17" s="73">
        <f t="shared" si="5"/>
        <v>6336.6652201213619</v>
      </c>
      <c r="AF17" s="73">
        <f t="shared" si="5"/>
        <v>6449.150401543634</v>
      </c>
      <c r="AG17" s="73">
        <f t="shared" si="5"/>
        <v>6561.6355829659078</v>
      </c>
      <c r="AH17" s="73">
        <f t="shared" si="5"/>
        <v>6674.1207643881799</v>
      </c>
      <c r="AI17" s="73">
        <f t="shared" si="5"/>
        <v>6786.6059458104537</v>
      </c>
      <c r="AJ17" s="73">
        <f t="shared" si="5"/>
        <v>6899.0911272327257</v>
      </c>
      <c r="AK17" s="73">
        <f t="shared" si="5"/>
        <v>7011.5763086549987</v>
      </c>
      <c r="AL17" s="73">
        <f t="shared" si="5"/>
        <v>7086.56642960318</v>
      </c>
      <c r="AM17" s="73">
        <f t="shared" si="5"/>
        <v>7161.5565505513623</v>
      </c>
      <c r="AN17" s="73">
        <f t="shared" si="5"/>
        <v>7236.5466714995437</v>
      </c>
      <c r="AO17" s="73">
        <f t="shared" si="5"/>
        <v>7311.5367924477259</v>
      </c>
      <c r="AP17" s="73">
        <f t="shared" si="5"/>
        <v>7386.5269133959082</v>
      </c>
      <c r="AQ17" s="74"/>
      <c r="AR17" s="75"/>
      <c r="AS17" s="75"/>
      <c r="AT17" s="75"/>
      <c r="AU17" s="76"/>
    </row>
    <row r="18" spans="2:47" ht="15" thickBot="1" x14ac:dyDescent="0.3">
      <c r="B18" s="77"/>
      <c r="C18" s="78"/>
      <c r="D18" s="79"/>
      <c r="E18" s="80"/>
      <c r="F18" s="79" t="s">
        <v>35</v>
      </c>
      <c r="G18" s="81">
        <v>3910.526919920937</v>
      </c>
      <c r="H18" s="81">
        <f>+G18*5.47%+G18+0.01</f>
        <v>4124.4427424406122</v>
      </c>
      <c r="I18" s="81">
        <f>I16*1.21</f>
        <v>4248.1903517144992</v>
      </c>
      <c r="J18" s="81">
        <f t="shared" ref="J18:AP18" si="6">J16*1.21</f>
        <v>4371.9240512789993</v>
      </c>
      <c r="K18" s="81">
        <f t="shared" si="6"/>
        <v>4495.6577508434984</v>
      </c>
      <c r="L18" s="81">
        <f t="shared" si="6"/>
        <v>4619.3914504079985</v>
      </c>
      <c r="M18" s="81">
        <f t="shared" si="6"/>
        <v>4743.1251499724976</v>
      </c>
      <c r="N18" s="81">
        <f t="shared" si="6"/>
        <v>4866.8588495369977</v>
      </c>
      <c r="O18" s="81">
        <f t="shared" si="6"/>
        <v>4990.5925491014978</v>
      </c>
      <c r="P18" s="81">
        <f t="shared" si="6"/>
        <v>5114.3262486659987</v>
      </c>
      <c r="Q18" s="81">
        <f t="shared" si="6"/>
        <v>5238.0599482304979</v>
      </c>
      <c r="R18" s="81">
        <f t="shared" si="6"/>
        <v>5361.7936477949988</v>
      </c>
      <c r="S18" s="81">
        <f t="shared" si="6"/>
        <v>5485.5273473594989</v>
      </c>
      <c r="T18" s="81">
        <f t="shared" si="6"/>
        <v>5609.261046923998</v>
      </c>
      <c r="U18" s="81">
        <f t="shared" si="6"/>
        <v>5732.9947464884981</v>
      </c>
      <c r="V18" s="81">
        <f t="shared" si="6"/>
        <v>5856.7284460529972</v>
      </c>
      <c r="W18" s="81">
        <f t="shared" si="6"/>
        <v>5980.4621456174982</v>
      </c>
      <c r="X18" s="81">
        <f t="shared" si="6"/>
        <v>6104.1958451819974</v>
      </c>
      <c r="Y18" s="81">
        <f t="shared" si="6"/>
        <v>6227.9295447464983</v>
      </c>
      <c r="Z18" s="81">
        <f t="shared" si="6"/>
        <v>6351.6632443109984</v>
      </c>
      <c r="AA18" s="81">
        <f t="shared" si="6"/>
        <v>6475.3969438754975</v>
      </c>
      <c r="AB18" s="81">
        <f t="shared" si="6"/>
        <v>6599.1306434399985</v>
      </c>
      <c r="AC18" s="81">
        <f t="shared" si="6"/>
        <v>6722.8643430044967</v>
      </c>
      <c r="AD18" s="81">
        <f t="shared" si="6"/>
        <v>6846.5980425689977</v>
      </c>
      <c r="AE18" s="81">
        <f t="shared" si="6"/>
        <v>6970.3317421334978</v>
      </c>
      <c r="AF18" s="81">
        <f t="shared" si="6"/>
        <v>7094.0654416979969</v>
      </c>
      <c r="AG18" s="81">
        <f t="shared" si="6"/>
        <v>7217.7991412624979</v>
      </c>
      <c r="AH18" s="81">
        <f t="shared" si="6"/>
        <v>7341.532840826997</v>
      </c>
      <c r="AI18" s="81">
        <f t="shared" si="6"/>
        <v>7465.266540391498</v>
      </c>
      <c r="AJ18" s="81">
        <f t="shared" si="6"/>
        <v>7589.000239955998</v>
      </c>
      <c r="AK18" s="81">
        <f t="shared" si="6"/>
        <v>7712.7339395204972</v>
      </c>
      <c r="AL18" s="81">
        <f t="shared" si="6"/>
        <v>7795.2230725634972</v>
      </c>
      <c r="AM18" s="81">
        <f t="shared" si="6"/>
        <v>7877.7122056064973</v>
      </c>
      <c r="AN18" s="81">
        <f t="shared" si="6"/>
        <v>7960.2013386494964</v>
      </c>
      <c r="AO18" s="81">
        <f t="shared" si="6"/>
        <v>8042.6904716924973</v>
      </c>
      <c r="AP18" s="81">
        <f t="shared" si="6"/>
        <v>8125.1796047354974</v>
      </c>
      <c r="AQ18" s="82"/>
      <c r="AR18" s="83"/>
      <c r="AS18" s="83"/>
      <c r="AT18" s="83"/>
      <c r="AU18" s="84"/>
    </row>
    <row r="19" spans="2:47" ht="15" thickTop="1" x14ac:dyDescent="0.25"/>
    <row r="20" spans="2:47" hidden="1" x14ac:dyDescent="0.25"/>
    <row r="21" spans="2:47" ht="18" hidden="1" thickBot="1" x14ac:dyDescent="0.35">
      <c r="B21" s="102" t="s">
        <v>36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  <c r="Y21" s="103"/>
      <c r="Z21" s="10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47" ht="15" hidden="1" thickTop="1" x14ac:dyDescent="0.25">
      <c r="B22" s="96" t="s">
        <v>1</v>
      </c>
      <c r="C22" s="3"/>
      <c r="D22" s="98" t="s">
        <v>2</v>
      </c>
      <c r="E22" s="4"/>
      <c r="F22" s="100" t="s">
        <v>3</v>
      </c>
      <c r="G22" s="5"/>
      <c r="H22" s="6" t="s">
        <v>5</v>
      </c>
      <c r="I22" s="5" t="s">
        <v>6</v>
      </c>
      <c r="J22" s="5" t="s">
        <v>7</v>
      </c>
      <c r="K22" s="5" t="s">
        <v>8</v>
      </c>
      <c r="L22" s="5" t="s">
        <v>9</v>
      </c>
      <c r="M22" s="5" t="s">
        <v>10</v>
      </c>
      <c r="N22" s="5" t="s">
        <v>11</v>
      </c>
      <c r="O22" s="5" t="s">
        <v>12</v>
      </c>
      <c r="P22" s="5" t="s">
        <v>13</v>
      </c>
      <c r="Q22" s="5" t="s">
        <v>14</v>
      </c>
      <c r="R22" s="5" t="s">
        <v>15</v>
      </c>
      <c r="S22" s="5" t="s">
        <v>16</v>
      </c>
      <c r="T22" s="5" t="s">
        <v>17</v>
      </c>
      <c r="U22" s="5" t="s">
        <v>18</v>
      </c>
      <c r="V22" s="5" t="s">
        <v>19</v>
      </c>
      <c r="W22" s="5" t="s">
        <v>20</v>
      </c>
      <c r="X22" s="7" t="s">
        <v>21</v>
      </c>
      <c r="Y22" s="7" t="s">
        <v>22</v>
      </c>
      <c r="Z22" s="7">
        <v>19</v>
      </c>
      <c r="AA22" s="7">
        <v>20</v>
      </c>
      <c r="AB22" s="7">
        <v>21</v>
      </c>
      <c r="AC22" s="7">
        <v>22</v>
      </c>
      <c r="AD22" s="7">
        <v>23</v>
      </c>
      <c r="AE22" s="7">
        <v>24</v>
      </c>
      <c r="AF22" s="7">
        <v>25</v>
      </c>
      <c r="AG22" s="7">
        <v>26</v>
      </c>
      <c r="AH22" s="7">
        <v>27</v>
      </c>
      <c r="AI22" s="7">
        <v>28</v>
      </c>
      <c r="AJ22" s="7">
        <v>29</v>
      </c>
      <c r="AK22" s="7">
        <v>30</v>
      </c>
      <c r="AL22" s="7">
        <v>31</v>
      </c>
      <c r="AM22" s="7">
        <v>32</v>
      </c>
      <c r="AN22" s="7">
        <v>33</v>
      </c>
      <c r="AO22" s="7">
        <v>34</v>
      </c>
      <c r="AP22" s="7">
        <v>35</v>
      </c>
      <c r="AQ22" s="7">
        <v>36</v>
      </c>
      <c r="AR22" s="7">
        <v>37</v>
      </c>
      <c r="AS22" s="8">
        <v>38</v>
      </c>
      <c r="AT22" s="7">
        <v>39</v>
      </c>
      <c r="AU22" s="9">
        <v>40</v>
      </c>
    </row>
    <row r="23" spans="2:47" ht="15" hidden="1" thickBot="1" x14ac:dyDescent="0.3">
      <c r="B23" s="97"/>
      <c r="C23" s="11" t="s">
        <v>23</v>
      </c>
      <c r="D23" s="99"/>
      <c r="E23" s="12" t="s">
        <v>24</v>
      </c>
      <c r="F23" s="101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4"/>
      <c r="R23" s="14"/>
      <c r="S23" s="14"/>
      <c r="T23" s="14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7"/>
      <c r="AT23" s="16"/>
      <c r="AU23" s="18"/>
    </row>
    <row r="24" spans="2:47" ht="15.75" hidden="1" thickTop="1" thickBot="1" x14ac:dyDescent="0.3">
      <c r="B24" s="85" t="s">
        <v>37</v>
      </c>
      <c r="C24" s="86">
        <v>3036005</v>
      </c>
      <c r="D24" s="87" t="s">
        <v>38</v>
      </c>
      <c r="E24" s="88"/>
      <c r="F24" s="89" t="s">
        <v>39</v>
      </c>
      <c r="G24" s="90"/>
      <c r="H24" s="90"/>
      <c r="I24" s="90" t="e">
        <f>#REF!*1.03</f>
        <v>#REF!</v>
      </c>
      <c r="J24" s="90" t="e">
        <f>#REF!*1.06</f>
        <v>#REF!</v>
      </c>
      <c r="K24" s="90" t="e">
        <f>#REF!*1.09</f>
        <v>#REF!</v>
      </c>
      <c r="L24" s="90" t="e">
        <f>#REF!*1.12</f>
        <v>#REF!</v>
      </c>
      <c r="M24" s="90" t="e">
        <f>#REF!*1.15</f>
        <v>#REF!</v>
      </c>
      <c r="N24" s="90" t="e">
        <f>#REF!*1.18</f>
        <v>#REF!</v>
      </c>
      <c r="O24" s="90" t="e">
        <f>#REF!*1.21</f>
        <v>#REF!</v>
      </c>
      <c r="P24" s="90" t="e">
        <f>#REF!*1.24</f>
        <v>#REF!</v>
      </c>
      <c r="Q24" s="90" t="e">
        <f>#REF!*1.27</f>
        <v>#REF!</v>
      </c>
      <c r="R24" s="90" t="e">
        <f>#REF!*1.3</f>
        <v>#REF!</v>
      </c>
      <c r="S24" s="90" t="e">
        <f>#REF!*1.33</f>
        <v>#REF!</v>
      </c>
      <c r="T24" s="90" t="e">
        <f>#REF!*1.36</f>
        <v>#REF!</v>
      </c>
      <c r="U24" s="90" t="e">
        <f>#REF!*1.39</f>
        <v>#REF!</v>
      </c>
      <c r="V24" s="90" t="e">
        <f>#REF!*1.42</f>
        <v>#REF!</v>
      </c>
      <c r="W24" s="90" t="e">
        <f>#REF!*1.45</f>
        <v>#REF!</v>
      </c>
      <c r="X24" s="90" t="e">
        <f>#REF!*1.48</f>
        <v>#REF!</v>
      </c>
      <c r="Y24" s="90" t="e">
        <f>#REF!*1.51</f>
        <v>#REF!</v>
      </c>
      <c r="Z24" s="90" t="e">
        <f>#REF!*1.54</f>
        <v>#REF!</v>
      </c>
      <c r="AA24" s="90" t="e">
        <f>#REF!*1.57</f>
        <v>#REF!</v>
      </c>
      <c r="AB24" s="90" t="e">
        <f>#REF!*1.6</f>
        <v>#REF!</v>
      </c>
      <c r="AC24" s="90" t="e">
        <f>#REF!*1.63</f>
        <v>#REF!</v>
      </c>
      <c r="AD24" s="90" t="e">
        <f>#REF!*1.66</f>
        <v>#REF!</v>
      </c>
      <c r="AE24" s="90" t="e">
        <f>#REF!*1.69</f>
        <v>#REF!</v>
      </c>
      <c r="AF24" s="90" t="e">
        <f>#REF!*1.72</f>
        <v>#REF!</v>
      </c>
      <c r="AG24" s="90" t="e">
        <f>#REF!*1.75</f>
        <v>#REF!</v>
      </c>
      <c r="AH24" s="90" t="e">
        <f>#REF!*1.78</f>
        <v>#REF!</v>
      </c>
      <c r="AI24" s="90" t="e">
        <f>#REF!*1.81</f>
        <v>#REF!</v>
      </c>
      <c r="AJ24" s="90" t="e">
        <f>#REF!*1.84</f>
        <v>#REF!</v>
      </c>
      <c r="AK24" s="90" t="e">
        <f>#REF!*1.87</f>
        <v>#REF!</v>
      </c>
      <c r="AL24" s="90" t="e">
        <f>#REF!*1.89</f>
        <v>#REF!</v>
      </c>
      <c r="AM24" s="90" t="e">
        <f>#REF!*1.91</f>
        <v>#REF!</v>
      </c>
      <c r="AN24" s="90" t="e">
        <f>#REF!*1.93</f>
        <v>#REF!</v>
      </c>
      <c r="AO24" s="90" t="e">
        <f>#REF!*1.95</f>
        <v>#REF!</v>
      </c>
      <c r="AP24" s="90" t="e">
        <f>#REF!*1.97</f>
        <v>#REF!</v>
      </c>
      <c r="AQ24" s="91"/>
      <c r="AR24" s="92"/>
      <c r="AS24" s="92"/>
      <c r="AT24" s="92"/>
      <c r="AU24" s="93"/>
    </row>
    <row r="25" spans="2:47" ht="15" hidden="1" thickTop="1" x14ac:dyDescent="0.25">
      <c r="B25" s="94"/>
      <c r="E25" s="2"/>
    </row>
    <row r="26" spans="2:47" hidden="1" x14ac:dyDescent="0.25">
      <c r="E26" s="2"/>
    </row>
    <row r="27" spans="2:47" x14ac:dyDescent="0.25">
      <c r="E27" s="2"/>
    </row>
    <row r="30" spans="2:47" x14ac:dyDescent="0.25">
      <c r="B30" s="95"/>
      <c r="E30" s="2"/>
    </row>
    <row r="31" spans="2:47" x14ac:dyDescent="0.25">
      <c r="E31" s="2"/>
    </row>
    <row r="32" spans="2:47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</sheetData>
  <sheetProtection algorithmName="SHA-512" hashValue="G9hdj00pBW6ywVUAUBIztkybIdsJ/RCpuL55rzibbpxZuBu+tVy08t6kpP8BF573tC37OkLgzn8G1g1dPEdjIg==" saltValue="HBiNkmRz7g64WjcuHXC8/w==" spinCount="100000" sheet="1" formatCells="0" formatColumns="0" formatRows="0" insertColumns="0" insertRows="0" insertHyperlinks="0" deleteColumns="0" deleteRows="0" sort="0" autoFilter="0" pivotTables="0"/>
  <mergeCells count="15">
    <mergeCell ref="B22:B23"/>
    <mergeCell ref="D22:D23"/>
    <mergeCell ref="F22:F23"/>
    <mergeCell ref="B2:W2"/>
    <mergeCell ref="X2:Z2"/>
    <mergeCell ref="B3:B4"/>
    <mergeCell ref="D3:D4"/>
    <mergeCell ref="F3:F4"/>
    <mergeCell ref="B13:W13"/>
    <mergeCell ref="X13:Z13"/>
    <mergeCell ref="B14:B15"/>
    <mergeCell ref="D14:D15"/>
    <mergeCell ref="F14:F15"/>
    <mergeCell ref="B21:W21"/>
    <mergeCell ref="X21:Z21"/>
  </mergeCells>
  <conditionalFormatting sqref="I5:AP7 I16:AP18 G16:G18 G24:AP24 G5:G10">
    <cfRule type="cellIs" dxfId="6" priority="10" stopIfTrue="1" operator="equal">
      <formula>465</formula>
    </cfRule>
  </conditionalFormatting>
  <conditionalFormatting sqref="I9:AP10">
    <cfRule type="cellIs" dxfId="5" priority="6" stopIfTrue="1" operator="equal">
      <formula>465</formula>
    </cfRule>
  </conditionalFormatting>
  <conditionalFormatting sqref="I8:AP8">
    <cfRule type="cellIs" dxfId="4" priority="5" stopIfTrue="1" operator="equal">
      <formula>465</formula>
    </cfRule>
  </conditionalFormatting>
  <conditionalFormatting sqref="H5:H7">
    <cfRule type="cellIs" dxfId="3" priority="4" stopIfTrue="1" operator="equal">
      <formula>465</formula>
    </cfRule>
  </conditionalFormatting>
  <conditionalFormatting sqref="H9:H10">
    <cfRule type="cellIs" dxfId="2" priority="3" stopIfTrue="1" operator="equal">
      <formula>465</formula>
    </cfRule>
  </conditionalFormatting>
  <conditionalFormatting sqref="H8">
    <cfRule type="cellIs" dxfId="1" priority="2" stopIfTrue="1" operator="equal">
      <formula>465</formula>
    </cfRule>
  </conditionalFormatting>
  <conditionalFormatting sqref="H16:H18">
    <cfRule type="cellIs" dxfId="0" priority="1" stopIfTrue="1" operator="equal">
      <formula>465</formula>
    </cfRule>
  </conditionalFormatting>
  <printOptions gridLines="1"/>
  <pageMargins left="0.11811023622047245" right="0.11811023622047245" top="0" bottom="0.19685039370078741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PROFESSOR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Luis Malinovski Padilha</dc:creator>
  <cp:lastModifiedBy>Fabio Luis Malinovski Padilha</cp:lastModifiedBy>
  <dcterms:created xsi:type="dcterms:W3CDTF">2024-01-30T12:04:38Z</dcterms:created>
  <dcterms:modified xsi:type="dcterms:W3CDTF">2024-01-30T12:53:50Z</dcterms:modified>
</cp:coreProperties>
</file>